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7637\Documents\4+2\Slide di Ettore da far pubblicare\"/>
    </mc:Choice>
  </mc:AlternateContent>
  <xr:revisionPtr revIDLastSave="0" documentId="8_{90D70096-BFAB-4C2C-A85B-514F92BB0E56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QO PRE RIFORMA" sheetId="1" r:id="rId1"/>
    <sheet name="QO RIFORMA TECNICI 2026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16" i="1" l="1"/>
  <c r="AI10" i="1"/>
  <c r="AI8" i="1"/>
  <c r="C68" i="2"/>
  <c r="C69" i="2" s="1"/>
  <c r="O44" i="2"/>
  <c r="O45" i="2"/>
  <c r="R55" i="2" s="1"/>
  <c r="S55" i="2" s="1"/>
  <c r="O46" i="2"/>
  <c r="R54" i="2" s="1"/>
  <c r="S54" i="2" s="1"/>
  <c r="O47" i="2"/>
  <c r="O48" i="2"/>
  <c r="R52" i="2" s="1"/>
  <c r="S52" i="2" s="1"/>
  <c r="R48" i="2"/>
  <c r="S48" i="2" s="1"/>
  <c r="O49" i="2"/>
  <c r="O50" i="2"/>
  <c r="O51" i="2"/>
  <c r="R44" i="2" s="1"/>
  <c r="O52" i="2"/>
  <c r="R45" i="2" s="1"/>
  <c r="S45" i="2" s="1"/>
  <c r="O53" i="2"/>
  <c r="O54" i="2"/>
  <c r="O55" i="2"/>
  <c r="O56" i="2"/>
  <c r="R46" i="2" s="1"/>
  <c r="S46" i="2" s="1"/>
  <c r="R56" i="2"/>
  <c r="S56" i="2" s="1"/>
  <c r="O57" i="2"/>
  <c r="R49" i="2" s="1"/>
  <c r="S49" i="2" s="1"/>
  <c r="R57" i="2"/>
  <c r="S57" i="2" s="1"/>
  <c r="O58" i="2"/>
  <c r="R61" i="2" s="1"/>
  <c r="S61" i="2" s="1"/>
  <c r="O59" i="2"/>
  <c r="O60" i="2"/>
  <c r="R60" i="2"/>
  <c r="S60" i="2"/>
  <c r="O61" i="2"/>
  <c r="O62" i="2"/>
  <c r="O63" i="2"/>
  <c r="R50" i="2" s="1"/>
  <c r="S50" i="2" s="1"/>
  <c r="O64" i="2"/>
  <c r="O65" i="2"/>
  <c r="O66" i="2"/>
  <c r="R59" i="2" s="1"/>
  <c r="S59" i="2" s="1"/>
  <c r="O67" i="2"/>
  <c r="R58" i="2" s="1"/>
  <c r="E68" i="2"/>
  <c r="C71" i="2" s="1"/>
  <c r="F68" i="2"/>
  <c r="F69" i="2" s="1"/>
  <c r="H68" i="2"/>
  <c r="F71" i="2" s="1"/>
  <c r="I68" i="2"/>
  <c r="I69" i="2" s="1"/>
  <c r="K68" i="2"/>
  <c r="I71" i="2" s="1"/>
  <c r="L68" i="2"/>
  <c r="L69" i="2" s="1"/>
  <c r="N68" i="2"/>
  <c r="L71" i="2" s="1"/>
  <c r="W33" i="1"/>
  <c r="T33" i="1"/>
  <c r="O29" i="2"/>
  <c r="P29" i="2" s="1"/>
  <c r="O28" i="2"/>
  <c r="P28" i="2" s="1"/>
  <c r="AF7" i="1"/>
  <c r="AI18" i="1" s="1"/>
  <c r="AF8" i="1"/>
  <c r="AF9" i="1"/>
  <c r="AF10" i="1"/>
  <c r="AI15" i="1" s="1"/>
  <c r="AF11" i="1"/>
  <c r="AF12" i="1"/>
  <c r="AI19" i="1" s="1"/>
  <c r="AF13" i="1"/>
  <c r="AI7" i="1" s="1"/>
  <c r="AF14" i="1"/>
  <c r="AF15" i="1"/>
  <c r="AI23" i="1" s="1"/>
  <c r="AF16" i="1"/>
  <c r="AI11" i="1" s="1"/>
  <c r="AF17" i="1"/>
  <c r="AI20" i="1" s="1"/>
  <c r="AF18" i="1"/>
  <c r="AI9" i="1" s="1"/>
  <c r="AF19" i="1"/>
  <c r="AI12" i="1" s="1"/>
  <c r="AF20" i="1"/>
  <c r="AI24" i="1" s="1"/>
  <c r="AF21" i="1"/>
  <c r="AF22" i="1"/>
  <c r="AF23" i="1"/>
  <c r="AF24" i="1"/>
  <c r="AF25" i="1"/>
  <c r="AF26" i="1"/>
  <c r="AI13" i="1" s="1"/>
  <c r="AF27" i="1"/>
  <c r="AF28" i="1"/>
  <c r="AF29" i="1"/>
  <c r="AF30" i="1"/>
  <c r="AF31" i="1"/>
  <c r="AI21" i="1" s="1"/>
  <c r="AF6" i="1"/>
  <c r="AI17" i="1" s="1"/>
  <c r="O21" i="2"/>
  <c r="P21" i="2" s="1"/>
  <c r="O25" i="2"/>
  <c r="P25" i="2" s="1"/>
  <c r="O24" i="2"/>
  <c r="O20" i="2"/>
  <c r="O23" i="2"/>
  <c r="P23" i="2" s="1"/>
  <c r="O15" i="2"/>
  <c r="P15" i="2" s="1"/>
  <c r="O30" i="2"/>
  <c r="P30" i="2" s="1"/>
  <c r="O31" i="2"/>
  <c r="P31" i="2" s="1"/>
  <c r="O27" i="2"/>
  <c r="P27" i="2" s="1"/>
  <c r="O18" i="2"/>
  <c r="P18" i="2" s="1"/>
  <c r="L32" i="2"/>
  <c r="O14" i="2"/>
  <c r="P14" i="2" s="1"/>
  <c r="O26" i="2"/>
  <c r="P26" i="2" s="1"/>
  <c r="O22" i="2"/>
  <c r="P22" i="2" s="1"/>
  <c r="O19" i="2"/>
  <c r="O17" i="2"/>
  <c r="P17" i="2" s="1"/>
  <c r="O16" i="2"/>
  <c r="P16" i="2" s="1"/>
  <c r="J16" i="2"/>
  <c r="G33" i="2"/>
  <c r="H33" i="2"/>
  <c r="I33" i="2"/>
  <c r="J33" i="2"/>
  <c r="F33" i="2"/>
  <c r="K32" i="2"/>
  <c r="G16" i="2"/>
  <c r="H16" i="2"/>
  <c r="I16" i="2"/>
  <c r="F16" i="2"/>
  <c r="AC36" i="1"/>
  <c r="Z36" i="1"/>
  <c r="T36" i="1"/>
  <c r="R47" i="2" l="1"/>
  <c r="S47" i="2" s="1"/>
  <c r="C73" i="2"/>
  <c r="AI22" i="1"/>
  <c r="AI14" i="1"/>
  <c r="AI25" i="1"/>
  <c r="AI26" i="1"/>
  <c r="R51" i="2"/>
  <c r="S51" i="2" s="1"/>
  <c r="O68" i="2"/>
  <c r="P71" i="2"/>
  <c r="C70" i="2"/>
  <c r="C72" i="2" s="1"/>
  <c r="S44" i="2"/>
  <c r="R63" i="2"/>
  <c r="S58" i="2"/>
  <c r="S63" i="2" s="1"/>
  <c r="R53" i="2"/>
  <c r="S53" i="2" s="1"/>
  <c r="P33" i="2"/>
  <c r="J34" i="2"/>
  <c r="J36" i="2" s="1"/>
  <c r="O32" i="2"/>
  <c r="O33" i="2"/>
  <c r="P24" i="2"/>
  <c r="P20" i="2"/>
  <c r="P19" i="2"/>
  <c r="F34" i="2"/>
  <c r="I34" i="2"/>
  <c r="I36" i="2" s="1"/>
  <c r="H34" i="2"/>
  <c r="H36" i="2" s="1"/>
  <c r="G34" i="2"/>
  <c r="G36" i="2" s="1"/>
  <c r="K33" i="2"/>
  <c r="K16" i="2"/>
  <c r="I18" i="1"/>
  <c r="L9" i="1" s="1"/>
  <c r="D32" i="1"/>
  <c r="T32" i="1"/>
  <c r="F36" i="2" l="1"/>
  <c r="F37" i="2" s="1"/>
  <c r="F35" i="2"/>
  <c r="O34" i="2"/>
  <c r="AI27" i="1"/>
  <c r="S62" i="2"/>
  <c r="S64" i="2" s="1"/>
  <c r="R62" i="2"/>
  <c r="R64" i="2" s="1"/>
  <c r="P32" i="2"/>
  <c r="P34" i="2" s="1"/>
  <c r="D33" i="1"/>
  <c r="AC32" i="1" l="1"/>
  <c r="AC34" i="1" s="1"/>
  <c r="W36" i="1"/>
  <c r="AF36" i="1" s="1"/>
  <c r="Z32" i="1"/>
  <c r="Z34" i="1" s="1"/>
  <c r="W32" i="1"/>
  <c r="W34" i="1" s="1"/>
  <c r="T34" i="1"/>
  <c r="I7" i="1"/>
  <c r="L18" i="1" s="1"/>
  <c r="I8" i="1"/>
  <c r="I9" i="1"/>
  <c r="L10" i="1" s="1"/>
  <c r="I10" i="1"/>
  <c r="L15" i="1" s="1"/>
  <c r="I11" i="1"/>
  <c r="L16" i="1" s="1"/>
  <c r="I12" i="1"/>
  <c r="L19" i="1" s="1"/>
  <c r="I13" i="1"/>
  <c r="L7" i="1" s="1"/>
  <c r="I14" i="1"/>
  <c r="L8" i="1" s="1"/>
  <c r="I15" i="1"/>
  <c r="L23" i="1" s="1"/>
  <c r="I16" i="1"/>
  <c r="L11" i="1" s="1"/>
  <c r="I17" i="1"/>
  <c r="L20" i="1" s="1"/>
  <c r="I19" i="1"/>
  <c r="L12" i="1" s="1"/>
  <c r="I20" i="1"/>
  <c r="L24" i="1" s="1"/>
  <c r="I21" i="1"/>
  <c r="I22" i="1"/>
  <c r="I23" i="1"/>
  <c r="I24" i="1"/>
  <c r="I25" i="1"/>
  <c r="I26" i="1"/>
  <c r="L13" i="1" s="1"/>
  <c r="I27" i="1"/>
  <c r="I28" i="1"/>
  <c r="I29" i="1"/>
  <c r="I30" i="1"/>
  <c r="I31" i="1"/>
  <c r="L21" i="1" s="1"/>
  <c r="I6" i="1"/>
  <c r="L17" i="1" s="1"/>
  <c r="AC33" i="1"/>
  <c r="Z33" i="1"/>
  <c r="G33" i="1"/>
  <c r="H33" i="1"/>
  <c r="F33" i="1"/>
  <c r="E33" i="1"/>
  <c r="H32" i="1"/>
  <c r="H34" i="1" s="1"/>
  <c r="G32" i="1"/>
  <c r="G34" i="1" s="1"/>
  <c r="F32" i="1"/>
  <c r="F34" i="1" s="1"/>
  <c r="E32" i="1"/>
  <c r="E34" i="1" s="1"/>
  <c r="D34" i="1"/>
  <c r="L22" i="1" l="1"/>
  <c r="L26" i="1" s="1"/>
  <c r="L14" i="1"/>
  <c r="L25" i="1"/>
  <c r="F36" i="1"/>
  <c r="T38" i="1"/>
  <c r="I32" i="1"/>
  <c r="T35" i="1"/>
  <c r="AF32" i="1"/>
  <c r="D35" i="1"/>
  <c r="L27" i="1" l="1"/>
  <c r="T37" i="1"/>
</calcChain>
</file>

<file path=xl/sharedStrings.xml><?xml version="1.0" encoding="utf-8"?>
<sst xmlns="http://schemas.openxmlformats.org/spreadsheetml/2006/main" count="455" uniqueCount="168">
  <si>
    <t>QUADRO ORARIO QUINQUENNALE   -  SETTORE TECNOLOGICO - INDIRIZZO  INFORMATICA E TELECOMUNICAZIONI - ARTICOLAZIONE INFORMATICA</t>
  </si>
  <si>
    <t>QUADRO ORARIO QUADRIENNALE    -  SETTORE TECNOLOGICO - INDIRIZZO  INFORMATICA E TELECOMUNICAZIONI - ARTICOLAZIONE INFORMATICA</t>
  </si>
  <si>
    <t xml:space="preserve">DISCIPLINE </t>
  </si>
  <si>
    <t>CLASSI DI CONCORSO</t>
  </si>
  <si>
    <t>1° BIENNIO</t>
  </si>
  <si>
    <t>TRIENNIO</t>
  </si>
  <si>
    <t>TOTALE CONTROLLO ORE PER MATERIA NEL QUINQUENNIO</t>
  </si>
  <si>
    <t xml:space="preserve"> </t>
  </si>
  <si>
    <t>2° BIENNIO</t>
  </si>
  <si>
    <t>TOT CONTROLLO ORE PER MATERIA NEL QUADRIENNIO SVOLTO A SCUOLA E IN ALTRE ATTIVITA'</t>
  </si>
  <si>
    <t>1°</t>
  </si>
  <si>
    <t>2°</t>
  </si>
  <si>
    <t>3°</t>
  </si>
  <si>
    <t>4°</t>
  </si>
  <si>
    <t>5°</t>
  </si>
  <si>
    <t>1° curricolo plus</t>
  </si>
  <si>
    <t>1° POTENZIAMENTO</t>
  </si>
  <si>
    <t>2°curricolo plus</t>
  </si>
  <si>
    <t>2° POTENZIAMENTO</t>
  </si>
  <si>
    <t>3° curricolo plus</t>
  </si>
  <si>
    <t>3° POTENZIAMENTO</t>
  </si>
  <si>
    <t>4° curricolo plus</t>
  </si>
  <si>
    <t>4° POTENZIAMENTO</t>
  </si>
  <si>
    <t>LINGUA E LETTERATURA ITALIANA</t>
  </si>
  <si>
    <t>A-012</t>
  </si>
  <si>
    <t>LINGUA INGLESE</t>
  </si>
  <si>
    <t>AB24</t>
  </si>
  <si>
    <t>STORIA</t>
  </si>
  <si>
    <t>MATEMATICA</t>
  </si>
  <si>
    <t>A-026</t>
  </si>
  <si>
    <t>DIRITTO ED ECONOMIA</t>
  </si>
  <si>
    <t>A-046</t>
  </si>
  <si>
    <t>SCIENZE INTEGRATE (SCIENZE DELLA TERRA E BIOLOGIA)</t>
  </si>
  <si>
    <t>A-050</t>
  </si>
  <si>
    <t>SCIENZE MOTORIE E SPORTIVE</t>
  </si>
  <si>
    <t>A-048</t>
  </si>
  <si>
    <t>RELIGIONE O ATTIVITA' ALTERNATIVE</t>
  </si>
  <si>
    <t>SCIENZE INTEGRATE FISICA</t>
  </si>
  <si>
    <t>A-020</t>
  </si>
  <si>
    <t>di cui AGGIUNTIVE ITP in compresenza</t>
  </si>
  <si>
    <t>B-003</t>
  </si>
  <si>
    <t>SCIENZE INTEGRATE CHIMICA</t>
  </si>
  <si>
    <t>A-034</t>
  </si>
  <si>
    <t>B -012</t>
  </si>
  <si>
    <t>GEOGRAFIA ECONOMICA</t>
  </si>
  <si>
    <t>A-021</t>
  </si>
  <si>
    <t>TECNOLOGIE E TECNICHE DI RAPP. GRAFICA</t>
  </si>
  <si>
    <t>A-037</t>
  </si>
  <si>
    <t>B-017</t>
  </si>
  <si>
    <t>TECNOLOGIE INFORMATICHE</t>
  </si>
  <si>
    <t>A-040 / A- 041</t>
  </si>
  <si>
    <t>B-016</t>
  </si>
  <si>
    <t>SCIENZE E TECNOLOGIE APPLICATE</t>
  </si>
  <si>
    <t>COMPLEMENTI DI MATEMATICA</t>
  </si>
  <si>
    <t>A-026 / A-027</t>
  </si>
  <si>
    <t>INFORMATICA</t>
  </si>
  <si>
    <t>A-041</t>
  </si>
  <si>
    <t>TELECOMUNICAZIONI</t>
  </si>
  <si>
    <t xml:space="preserve">A-040 </t>
  </si>
  <si>
    <t>SISTEMI E RETI</t>
  </si>
  <si>
    <t>TECN. E PROG. DI SISTEM. INFORMATICI  E DI TELECOMUN.</t>
  </si>
  <si>
    <t>GESTIONE PROGETTO, ORGANIZZAZIONE D'IMPRESA</t>
  </si>
  <si>
    <t>B-015</t>
  </si>
  <si>
    <t>ORE SETTIMANALI</t>
  </si>
  <si>
    <t>TOT  AGGIUNTIVE ITP in compresenza</t>
  </si>
  <si>
    <t>di cui AGGIUNTIVE ITP in compresenza o autonome</t>
  </si>
  <si>
    <t>MONTE ORE ANNUO</t>
  </si>
  <si>
    <t>MONTE ORE ANNUO CURRICOLARE</t>
  </si>
  <si>
    <t xml:space="preserve">MONTE ORE TOTALE QUINQUENNIO  </t>
  </si>
  <si>
    <t>MONTE ORE QUINQUENNIO DI LEZIONE IN AULA</t>
  </si>
  <si>
    <t xml:space="preserve">MONTE ORE TOTALE AGG. ITP COMPRESENZA   </t>
  </si>
  <si>
    <t xml:space="preserve">MONTE ORE ANNUO POTENZIAMENTO PER SOTTOGRUPPI CLASSE,   MENTORING, ATTIVITA' DI SUPPORTO ALLA CLASSE   </t>
  </si>
  <si>
    <t>MONTE ORE TOTALE QUINQUENNIO CON POT. E CURRICOLARE</t>
  </si>
  <si>
    <t>CODICE ORGANICO</t>
  </si>
  <si>
    <t>DENOMINAZIONE SCUOLA</t>
  </si>
  <si>
    <t>QUADRO ORARIO AREA DI ISTRUZIONE GENERALE</t>
  </si>
  <si>
    <t>Quota del curricolo</t>
  </si>
  <si>
    <t>Ambiti</t>
  </si>
  <si>
    <t xml:space="preserve">Classe di concorso previste </t>
  </si>
  <si>
    <t>Classe di concorso scelta dalla scuola</t>
  </si>
  <si>
    <t>Discipline</t>
  </si>
  <si>
    <t>Monte ore    1° anno</t>
  </si>
  <si>
    <t>Monte ore    2° anno</t>
  </si>
  <si>
    <t>Area di istruzione generale nazionale</t>
  </si>
  <si>
    <t>Linguistico</t>
  </si>
  <si>
    <t>AS12</t>
  </si>
  <si>
    <t>Lingua italiana</t>
  </si>
  <si>
    <t>AS2B</t>
  </si>
  <si>
    <t>Lingua inglese</t>
  </si>
  <si>
    <t>Matematico</t>
  </si>
  <si>
    <t>Matematica</t>
  </si>
  <si>
    <t>Storico- geografico</t>
  </si>
  <si>
    <t>Storia</t>
  </si>
  <si>
    <t>A021</t>
  </si>
  <si>
    <t>Geografia</t>
  </si>
  <si>
    <t>Giuridico- economico</t>
  </si>
  <si>
    <t>A046</t>
  </si>
  <si>
    <t>Diritto ed economia</t>
  </si>
  <si>
    <t>Scienze motorie</t>
  </si>
  <si>
    <t>AS48</t>
  </si>
  <si>
    <t>RC o attività alternative</t>
  </si>
  <si>
    <t>Totale Area istruzione generale nazionale</t>
  </si>
  <si>
    <t xml:space="preserve">QUADRO ORARIO DI INDIRIZZO FLESSIBILE </t>
  </si>
  <si>
    <t>classe di concorso previste</t>
  </si>
  <si>
    <t>classe di concorso scelta dalla scuola</t>
  </si>
  <si>
    <t>Area di indirizzo flessibile</t>
  </si>
  <si>
    <t>Scienze sperimentali</t>
  </si>
  <si>
    <t>A020                        A034                    A050</t>
  </si>
  <si>
    <t xml:space="preserve">Scienze sperimentali </t>
  </si>
  <si>
    <t>Tecnologie di base</t>
  </si>
  <si>
    <t>A037</t>
  </si>
  <si>
    <t>Tecnologie e tecniche di rappresentazione grafica</t>
  </si>
  <si>
    <t>Informatica e reti di comunicazione</t>
  </si>
  <si>
    <t>Quota del curricolo a disposizione della scuola</t>
  </si>
  <si>
    <t>di cui in compresenza</t>
  </si>
  <si>
    <t>Totale Area di indirizzo flessibile</t>
  </si>
  <si>
    <r>
      <t xml:space="preserve">Settore tecnologico-ambientale - Indirizzo: Informatica e telecomunicazioni - </t>
    </r>
    <r>
      <rPr>
        <b/>
        <sz val="18"/>
        <color rgb="FF002060"/>
        <rFont val="Arial"/>
      </rPr>
      <t>Articolazione: Informatica</t>
    </r>
  </si>
  <si>
    <t>Monte ore    3° anno</t>
  </si>
  <si>
    <t>Monte ore    4° anno</t>
  </si>
  <si>
    <t>Monte ore    5° anno</t>
  </si>
  <si>
    <t>Elementi di base dell'indirizzo</t>
  </si>
  <si>
    <t>Elementi  caratterizzanti l'indirizzo</t>
  </si>
  <si>
    <t>Sistemi e reti</t>
  </si>
  <si>
    <t>Tecnologie e progettazione di  sistemi informatici e di telecomunicazioni</t>
  </si>
  <si>
    <t>Telecomunicazioni</t>
  </si>
  <si>
    <t xml:space="preserve">Informatica </t>
  </si>
  <si>
    <t>Complementi di matematica **</t>
  </si>
  <si>
    <t>A041</t>
  </si>
  <si>
    <t>A026</t>
  </si>
  <si>
    <t>A040</t>
  </si>
  <si>
    <t>A050</t>
  </si>
  <si>
    <t>A020</t>
  </si>
  <si>
    <t>A034</t>
  </si>
  <si>
    <t>B012</t>
  </si>
  <si>
    <t>B017</t>
  </si>
  <si>
    <t>B015</t>
  </si>
  <si>
    <t>B016</t>
  </si>
  <si>
    <t>B003</t>
  </si>
  <si>
    <t xml:space="preserve">A040 </t>
  </si>
  <si>
    <t>IRC</t>
  </si>
  <si>
    <t>SCIENZE SPERIIMENTALI FISICA</t>
  </si>
  <si>
    <t>SCIENZE SPERIMENTALI SCIENZE DELLA TERRA E BIOLOGIA</t>
  </si>
  <si>
    <t>SCIENZE SPERIMENTALI CHIMICA</t>
  </si>
  <si>
    <t xml:space="preserve">GEOGRAFIA </t>
  </si>
  <si>
    <t>INFORMATICA E RETI DI COMUNICAZIONE</t>
  </si>
  <si>
    <t>A048</t>
  </si>
  <si>
    <t>ORE ANNUALI</t>
  </si>
  <si>
    <t>BIENNIO A034   A020 A050                                                                                     TRIENNIO A041 A040 AS12</t>
  </si>
  <si>
    <t>MONTE ORE ITP NEL QUADRIENNIO</t>
  </si>
  <si>
    <t>1° ANNO POTENZIAMENTO/CODOCENZA</t>
  </si>
  <si>
    <t>2° ANNO POTENZIAMENTO/CODOCENZA</t>
  </si>
  <si>
    <t>CDC B</t>
  </si>
  <si>
    <t>A+B</t>
  </si>
  <si>
    <t>MONTE ORE ANNUO POTENZIAMENTO PER SOTTOGRUPPI CLASSE,   MENTORING, ATTIVITA' DI SUPPORTO ALLA CLASSE  O CODOCENZA</t>
  </si>
  <si>
    <t>TOT ORE PER MATERIA NEL QUADRIENNIO SVOLTO A SCUOLA E IN ALTRE ATTIVITA'</t>
  </si>
  <si>
    <t>ORE SETTIMANALI NEL QUADRIENNIO</t>
  </si>
  <si>
    <t>MONTE ORE TOTALE QUADRIENNIO +  POTENZIAMENTO E/O CODOCENZA</t>
  </si>
  <si>
    <t>MONTE ORE QUADRIENNIO DI LEZIONE IN AULA</t>
  </si>
  <si>
    <t>MONTE ORE PER SINGOLO ANNO DI LEZIONE IN AULA</t>
  </si>
  <si>
    <t>ORE SETTIMANALI IN AULA</t>
  </si>
  <si>
    <t>CDC A + IRC</t>
  </si>
  <si>
    <t>ORE SETTIMANALI NEL QUINQUENNIO</t>
  </si>
  <si>
    <t>A026  A027  A047</t>
  </si>
  <si>
    <t xml:space="preserve">A026    A027                        </t>
  </si>
  <si>
    <t>A020       A034       A050</t>
  </si>
  <si>
    <t>A040     A041</t>
  </si>
  <si>
    <t>B003    B012  B015  B016  B017</t>
  </si>
  <si>
    <t>ORE SETTIMALI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</si>
</sst>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4"/>
      <color theme="8" tint="0.79998168889431442"/>
      <name val="Aptos Narrow"/>
      <family val="2"/>
      <scheme val="minor"/>
    </font>
    <font>
      <b/>
      <i/>
      <sz val="14"/>
      <color rgb="FF00B0F0"/>
      <name val="Aptos Narrow"/>
      <family val="2"/>
      <scheme val="minor"/>
    </font>
    <font>
      <b/>
      <sz val="14"/>
      <color rgb="FF00B0F0"/>
      <name val="Aptos Narrow"/>
      <family val="2"/>
      <scheme val="minor"/>
    </font>
    <font>
      <b/>
      <sz val="14"/>
      <color rgb="FF00B0F0"/>
      <name val="Aptos Narrow"/>
      <scheme val="minor"/>
    </font>
    <font>
      <b/>
      <sz val="11"/>
      <color rgb="FF7030A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8"/>
      <color rgb="FFFF0000"/>
      <name val="Arial"/>
      <family val="2"/>
    </font>
    <font>
      <b/>
      <sz val="18"/>
      <color rgb="FFFF0000"/>
      <name val="Arial"/>
    </font>
    <font>
      <b/>
      <sz val="18"/>
      <color rgb="FF002060"/>
      <name val="Arial"/>
    </font>
    <font>
      <sz val="11"/>
      <color rgb="FF000000"/>
      <name val="Calibri"/>
      <family val="2"/>
    </font>
    <font>
      <sz val="18"/>
      <name val="Arial"/>
      <family val="2"/>
    </font>
    <font>
      <sz val="18"/>
      <color rgb="FF000000"/>
      <name val="Calibri"/>
      <family val="2"/>
    </font>
    <font>
      <b/>
      <sz val="18"/>
      <color rgb="FF000000"/>
      <name val="Calibri"/>
      <family val="2"/>
      <charset val="1"/>
    </font>
    <font>
      <b/>
      <sz val="18"/>
      <color rgb="FFFFFFFF"/>
      <name val="Calibri"/>
      <family val="1"/>
    </font>
    <font>
      <sz val="10"/>
      <color rgb="FF000000"/>
      <name val="Times New Roman"/>
      <charset val="204"/>
    </font>
    <font>
      <b/>
      <i/>
      <sz val="18"/>
      <name val="Calibri"/>
      <family val="2"/>
    </font>
    <font>
      <b/>
      <sz val="18"/>
      <color rgb="FF002060"/>
      <name val="Calibri"/>
      <family val="2"/>
    </font>
    <font>
      <sz val="18"/>
      <color rgb="FF001F5F"/>
      <name val="Calibri"/>
      <family val="2"/>
    </font>
    <font>
      <sz val="18"/>
      <name val="Calibri"/>
      <family val="2"/>
    </font>
    <font>
      <sz val="18"/>
      <color rgb="FF001F5F"/>
      <name val="Calibri"/>
      <family val="1"/>
    </font>
    <font>
      <b/>
      <sz val="18"/>
      <color rgb="FF001F5F"/>
      <name val="Calibri"/>
      <family val="2"/>
    </font>
    <font>
      <sz val="18"/>
      <color rgb="FF000000"/>
      <name val="Times New Roman"/>
      <family val="1"/>
    </font>
    <font>
      <b/>
      <i/>
      <sz val="18"/>
      <color rgb="FFFF0000"/>
      <name val="Calibri"/>
      <family val="1"/>
    </font>
    <font>
      <sz val="18"/>
      <color rgb="FFFF0000"/>
      <name val="Times New Roman"/>
      <family val="1"/>
    </font>
    <font>
      <b/>
      <sz val="18"/>
      <color rgb="FFFF0000"/>
      <name val="Calibri"/>
      <family val="2"/>
    </font>
    <font>
      <b/>
      <sz val="18"/>
      <color rgb="FFFFFFFF"/>
      <name val="Calibri"/>
      <family val="2"/>
    </font>
    <font>
      <b/>
      <i/>
      <sz val="18"/>
      <color rgb="FF002060"/>
      <name val="Calibri"/>
      <family val="2"/>
    </font>
    <font>
      <sz val="18"/>
      <color rgb="FF002060"/>
      <name val="Times New Roman"/>
      <family val="1"/>
    </font>
    <font>
      <sz val="18"/>
      <color rgb="FF002060"/>
      <name val="Calibri"/>
      <family val="2"/>
    </font>
    <font>
      <sz val="18"/>
      <color rgb="FF001F5F"/>
      <name val="Calibri"/>
    </font>
    <font>
      <b/>
      <sz val="18"/>
      <name val="Times New Roman"/>
      <family val="1"/>
    </font>
    <font>
      <sz val="8"/>
      <name val="Aptos Narrow"/>
      <family val="2"/>
      <scheme val="minor"/>
    </font>
    <font>
      <b/>
      <sz val="18"/>
      <color rgb="FF000000"/>
      <name val="Times New Roman"/>
      <family val="1"/>
    </font>
    <font>
      <b/>
      <sz val="26"/>
      <color rgb="FFFF0000"/>
      <name val="Aptos Narrow"/>
      <family val="2"/>
      <scheme val="minor"/>
    </font>
    <font>
      <b/>
      <sz val="20"/>
      <color rgb="FF000000"/>
      <name val="Times New Roman"/>
      <family val="1"/>
    </font>
    <font>
      <b/>
      <sz val="2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20"/>
      <color theme="1"/>
      <name val="Aptos Narrow"/>
      <family val="2"/>
      <scheme val="minor"/>
    </font>
    <font>
      <b/>
      <sz val="20"/>
      <color theme="1"/>
      <name val="Times New Roman"/>
      <family val="1"/>
    </font>
    <font>
      <b/>
      <sz val="20"/>
      <color rgb="FF7030A0"/>
      <name val="Aptos Narrow"/>
      <family val="2"/>
      <scheme val="minor"/>
    </font>
    <font>
      <b/>
      <sz val="26"/>
      <color theme="8" tint="0.79998168889431442"/>
      <name val="Aptos Narrow"/>
      <family val="2"/>
      <scheme val="minor"/>
    </font>
    <font>
      <b/>
      <sz val="26"/>
      <color rgb="FF00B0F0"/>
      <name val="Aptos Narrow"/>
      <family val="2"/>
      <scheme val="minor"/>
    </font>
    <font>
      <b/>
      <i/>
      <sz val="26"/>
      <color rgb="FF00B0F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28"/>
      <color rgb="FFFF0000"/>
      <name val="Aptos Narrow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205E99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205E99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5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right"/>
    </xf>
    <xf numFmtId="0" fontId="1" fillId="7" borderId="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10" xfId="0" applyFont="1" applyBorder="1"/>
    <xf numFmtId="0" fontId="1" fillId="8" borderId="0" xfId="0" applyFont="1" applyFill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8" fillId="0" borderId="0" xfId="0" applyFont="1"/>
    <xf numFmtId="0" fontId="1" fillId="0" borderId="23" xfId="0" applyFont="1" applyBorder="1" applyAlignment="1">
      <alignment horizontal="right"/>
    </xf>
    <xf numFmtId="0" fontId="1" fillId="0" borderId="2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9" fillId="0" borderId="16" xfId="0" applyFont="1" applyBorder="1" applyAlignment="1">
      <alignment horizontal="left"/>
    </xf>
    <xf numFmtId="0" fontId="0" fillId="7" borderId="0" xfId="0" applyFill="1"/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9" borderId="15" xfId="0" applyFont="1" applyFill="1" applyBorder="1" applyAlignment="1">
      <alignment horizontal="left" vertical="top"/>
    </xf>
    <xf numFmtId="0" fontId="21" fillId="0" borderId="0" xfId="0" applyFont="1" applyAlignment="1">
      <alignment wrapText="1"/>
    </xf>
    <xf numFmtId="0" fontId="18" fillId="9" borderId="25" xfId="0" applyFont="1" applyFill="1" applyBorder="1" applyAlignment="1">
      <alignment horizontal="left" vertical="top"/>
    </xf>
    <xf numFmtId="0" fontId="22" fillId="10" borderId="0" xfId="0" applyFont="1" applyFill="1" applyAlignment="1">
      <alignment horizontal="left" vertical="top" wrapText="1"/>
    </xf>
    <xf numFmtId="0" fontId="18" fillId="10" borderId="0" xfId="0" applyFont="1" applyFill="1" applyAlignment="1">
      <alignment horizontal="left" vertical="top"/>
    </xf>
    <xf numFmtId="0" fontId="21" fillId="10" borderId="0" xfId="0" applyFont="1" applyFill="1" applyAlignment="1">
      <alignment wrapText="1"/>
    </xf>
    <xf numFmtId="0" fontId="23" fillId="0" borderId="0" xfId="0" applyFont="1" applyAlignment="1">
      <alignment horizontal="left" vertical="top"/>
    </xf>
    <xf numFmtId="0" fontId="21" fillId="0" borderId="0" xfId="0" applyFont="1" applyAlignment="1">
      <alignment horizont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top"/>
    </xf>
    <xf numFmtId="0" fontId="31" fillId="0" borderId="30" xfId="0" applyFont="1" applyBorder="1" applyAlignment="1">
      <alignment horizontal="left" vertical="top" wrapText="1"/>
    </xf>
    <xf numFmtId="0" fontId="32" fillId="0" borderId="3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0" fontId="29" fillId="0" borderId="3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top" wrapText="1"/>
    </xf>
    <xf numFmtId="0" fontId="31" fillId="0" borderId="34" xfId="0" applyFont="1" applyBorder="1" applyAlignment="1">
      <alignment horizontal="left" vertical="top" wrapText="1"/>
    </xf>
    <xf numFmtId="0" fontId="34" fillId="9" borderId="31" xfId="0" applyFont="1" applyFill="1" applyBorder="1" applyAlignment="1">
      <alignment horizontal="left" vertical="top" wrapText="1"/>
    </xf>
    <xf numFmtId="0" fontId="35" fillId="9" borderId="31" xfId="0" applyFont="1" applyFill="1" applyBorder="1" applyAlignment="1">
      <alignment horizontal="left" vertical="top" wrapText="1"/>
    </xf>
    <xf numFmtId="0" fontId="36" fillId="9" borderId="35" xfId="0" applyFont="1" applyFill="1" applyBorder="1" applyAlignment="1">
      <alignment horizontal="left" vertical="top"/>
    </xf>
    <xf numFmtId="0" fontId="27" fillId="10" borderId="0" xfId="0" applyFont="1" applyFill="1" applyAlignment="1">
      <alignment horizontal="left" vertical="top" wrapText="1"/>
    </xf>
    <xf numFmtId="0" fontId="33" fillId="10" borderId="0" xfId="0" applyFont="1" applyFill="1" applyAlignment="1">
      <alignment horizontal="left" vertical="top" wrapText="1"/>
    </xf>
    <xf numFmtId="0" fontId="37" fillId="10" borderId="0" xfId="0" applyFont="1" applyFill="1" applyAlignment="1">
      <alignment horizontal="left" vertical="top"/>
    </xf>
    <xf numFmtId="0" fontId="26" fillId="10" borderId="0" xfId="0" applyFont="1" applyFill="1" applyAlignment="1">
      <alignment horizontal="left" vertical="top"/>
    </xf>
    <xf numFmtId="0" fontId="28" fillId="0" borderId="28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41" fillId="10" borderId="31" xfId="0" applyFont="1" applyFill="1" applyBorder="1" applyAlignment="1">
      <alignment horizontal="center" vertical="center" wrapText="1"/>
    </xf>
    <xf numFmtId="0" fontId="28" fillId="15" borderId="35" xfId="0" applyFont="1" applyFill="1" applyBorder="1" applyAlignment="1">
      <alignment horizontal="left" vertical="top" wrapText="1"/>
    </xf>
    <xf numFmtId="0" fontId="40" fillId="13" borderId="35" xfId="0" applyFont="1" applyFill="1" applyBorder="1" applyAlignment="1">
      <alignment horizontal="left" vertical="top"/>
    </xf>
    <xf numFmtId="0" fontId="41" fillId="10" borderId="31" xfId="0" applyFont="1" applyFill="1" applyBorder="1" applyAlignment="1">
      <alignment horizontal="center" vertical="top" wrapText="1"/>
    </xf>
    <xf numFmtId="0" fontId="27" fillId="13" borderId="31" xfId="0" applyFont="1" applyFill="1" applyBorder="1" applyAlignment="1">
      <alignment horizontal="left" vertical="top"/>
    </xf>
    <xf numFmtId="0" fontId="42" fillId="13" borderId="31" xfId="0" applyFont="1" applyFill="1" applyBorder="1" applyAlignment="1">
      <alignment horizontal="left" vertical="top" wrapText="1"/>
    </xf>
    <xf numFmtId="0" fontId="41" fillId="10" borderId="35" xfId="0" applyFont="1" applyFill="1" applyBorder="1" applyAlignment="1">
      <alignment horizontal="center" vertical="center" wrapText="1"/>
    </xf>
    <xf numFmtId="0" fontId="40" fillId="0" borderId="37" xfId="0" applyFont="1" applyBorder="1" applyAlignment="1">
      <alignment horizontal="left" vertical="top" wrapText="1"/>
    </xf>
    <xf numFmtId="0" fontId="39" fillId="13" borderId="32" xfId="0" applyFont="1" applyFill="1" applyBorder="1" applyAlignment="1">
      <alignment horizontal="left" vertical="top" wrapText="1"/>
    </xf>
    <xf numFmtId="0" fontId="40" fillId="0" borderId="38" xfId="0" applyFont="1" applyBorder="1" applyAlignment="1">
      <alignment horizontal="left" vertical="top" wrapText="1"/>
    </xf>
    <xf numFmtId="0" fontId="29" fillId="0" borderId="30" xfId="0" applyFont="1" applyBorder="1" applyAlignment="1">
      <alignment horizontal="center" vertical="center"/>
    </xf>
    <xf numFmtId="0" fontId="33" fillId="14" borderId="32" xfId="0" applyFont="1" applyFill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28" fillId="15" borderId="1" xfId="0" applyFont="1" applyFill="1" applyBorder="1" applyAlignment="1">
      <alignment horizontal="center" vertical="center"/>
    </xf>
    <xf numFmtId="0" fontId="27" fillId="16" borderId="35" xfId="0" applyFont="1" applyFill="1" applyBorder="1" applyAlignment="1">
      <alignment horizontal="center" vertical="center"/>
    </xf>
    <xf numFmtId="0" fontId="27" fillId="16" borderId="31" xfId="0" applyFont="1" applyFill="1" applyBorder="1" applyAlignment="1">
      <alignment horizontal="center" vertical="center"/>
    </xf>
    <xf numFmtId="0" fontId="36" fillId="9" borderId="31" xfId="0" applyFont="1" applyFill="1" applyBorder="1" applyAlignment="1">
      <alignment horizontal="center" vertical="center"/>
    </xf>
    <xf numFmtId="0" fontId="36" fillId="17" borderId="36" xfId="0" applyFont="1" applyFill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39" fillId="18" borderId="3" xfId="0" applyFont="1" applyFill="1" applyBorder="1" applyAlignment="1">
      <alignment horizontal="center" vertical="center" wrapText="1"/>
    </xf>
    <xf numFmtId="0" fontId="40" fillId="18" borderId="3" xfId="0" applyFont="1" applyFill="1" applyBorder="1" applyAlignment="1">
      <alignment horizontal="center" vertical="center"/>
    </xf>
    <xf numFmtId="0" fontId="29" fillId="18" borderId="30" xfId="0" applyFont="1" applyFill="1" applyBorder="1" applyAlignment="1">
      <alignment horizontal="center" vertical="center"/>
    </xf>
    <xf numFmtId="0" fontId="29" fillId="18" borderId="31" xfId="0" applyFont="1" applyFill="1" applyBorder="1" applyAlignment="1">
      <alignment horizontal="center" vertical="center"/>
    </xf>
    <xf numFmtId="0" fontId="29" fillId="18" borderId="34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center" vertical="center"/>
    </xf>
    <xf numFmtId="0" fontId="44" fillId="6" borderId="1" xfId="0" applyFont="1" applyFill="1" applyBorder="1" applyAlignment="1">
      <alignment horizontal="center" vertical="center"/>
    </xf>
    <xf numFmtId="0" fontId="29" fillId="19" borderId="31" xfId="0" applyFont="1" applyFill="1" applyBorder="1" applyAlignment="1">
      <alignment horizontal="center" vertical="center" wrapText="1"/>
    </xf>
    <xf numFmtId="0" fontId="29" fillId="10" borderId="35" xfId="0" applyFont="1" applyFill="1" applyBorder="1" applyAlignment="1">
      <alignment horizontal="center" vertical="center" wrapText="1"/>
    </xf>
    <xf numFmtId="0" fontId="29" fillId="13" borderId="1" xfId="0" applyFont="1" applyFill="1" applyBorder="1" applyAlignment="1">
      <alignment horizontal="center" vertical="center"/>
    </xf>
    <xf numFmtId="0" fontId="39" fillId="20" borderId="35" xfId="0" applyFont="1" applyFill="1" applyBorder="1" applyAlignment="1">
      <alignment horizontal="center" vertical="center" wrapText="1"/>
    </xf>
    <xf numFmtId="0" fontId="45" fillId="5" borderId="0" xfId="0" applyFont="1" applyFill="1" applyAlignment="1">
      <alignment horizontal="center" vertical="center"/>
    </xf>
    <xf numFmtId="0" fontId="46" fillId="4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21" borderId="1" xfId="0" applyFont="1" applyFill="1" applyBorder="1" applyAlignment="1">
      <alignment horizontal="center" vertical="center"/>
    </xf>
    <xf numFmtId="0" fontId="50" fillId="8" borderId="1" xfId="0" applyFont="1" applyFill="1" applyBorder="1" applyAlignment="1">
      <alignment horizontal="center" vertical="center"/>
    </xf>
    <xf numFmtId="0" fontId="48" fillId="8" borderId="1" xfId="0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0" fillId="13" borderId="35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47" fillId="8" borderId="1" xfId="0" applyFont="1" applyFill="1" applyBorder="1" applyAlignment="1">
      <alignment horizontal="center" vertical="center"/>
    </xf>
    <xf numFmtId="0" fontId="53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4" fillId="0" borderId="11" xfId="0" applyFont="1" applyBorder="1" applyAlignment="1">
      <alignment horizontal="left" vertical="top"/>
    </xf>
    <xf numFmtId="0" fontId="8" fillId="5" borderId="1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/>
    </xf>
    <xf numFmtId="0" fontId="54" fillId="0" borderId="12" xfId="0" applyFont="1" applyBorder="1" applyAlignment="1">
      <alignment horizontal="left" vertical="top" wrapText="1"/>
    </xf>
    <xf numFmtId="0" fontId="54" fillId="0" borderId="12" xfId="0" applyFont="1" applyBorder="1" applyAlignment="1">
      <alignment horizontal="left" vertical="center"/>
    </xf>
    <xf numFmtId="0" fontId="54" fillId="0" borderId="12" xfId="0" applyFont="1" applyBorder="1" applyAlignment="1">
      <alignment horizontal="left" vertical="top"/>
    </xf>
    <xf numFmtId="0" fontId="54" fillId="0" borderId="12" xfId="0" applyFont="1" applyBorder="1"/>
    <xf numFmtId="0" fontId="54" fillId="0" borderId="12" xfId="0" applyFont="1" applyBorder="1" applyAlignment="1">
      <alignment horizontal="right"/>
    </xf>
    <xf numFmtId="0" fontId="54" fillId="0" borderId="12" xfId="0" applyFont="1" applyBorder="1" applyAlignment="1">
      <alignment horizontal="left"/>
    </xf>
    <xf numFmtId="0" fontId="8" fillId="8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8" fillId="0" borderId="1" xfId="0" applyFont="1" applyBorder="1"/>
    <xf numFmtId="0" fontId="15" fillId="8" borderId="2" xfId="0" applyFont="1" applyFill="1" applyBorder="1" applyAlignment="1">
      <alignment horizontal="center" vertical="center"/>
    </xf>
    <xf numFmtId="0" fontId="54" fillId="0" borderId="18" xfId="0" applyFont="1" applyBorder="1" applyAlignment="1">
      <alignment horizontal="right"/>
    </xf>
    <xf numFmtId="0" fontId="8" fillId="0" borderId="8" xfId="0" applyFont="1" applyBorder="1"/>
    <xf numFmtId="0" fontId="8" fillId="0" borderId="10" xfId="0" applyFont="1" applyBorder="1"/>
    <xf numFmtId="0" fontId="54" fillId="0" borderId="4" xfId="0" applyFont="1" applyBorder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8" fillId="8" borderId="0" xfId="0" applyFont="1" applyFill="1"/>
    <xf numFmtId="0" fontId="53" fillId="7" borderId="0" xfId="0" applyFont="1" applyFill="1"/>
    <xf numFmtId="0" fontId="2" fillId="4" borderId="3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7" fillId="4" borderId="20" xfId="0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47" fillId="4" borderId="1" xfId="0" applyFont="1" applyFill="1" applyBorder="1"/>
    <xf numFmtId="0" fontId="58" fillId="4" borderId="1" xfId="0" applyFont="1" applyFill="1" applyBorder="1" applyAlignment="1">
      <alignment horizontal="center" vertical="center"/>
    </xf>
    <xf numFmtId="0" fontId="58" fillId="4" borderId="20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49" fillId="4" borderId="0" xfId="0" applyFont="1" applyFill="1" applyAlignment="1">
      <alignment horizontal="center" vertical="center"/>
    </xf>
    <xf numFmtId="0" fontId="48" fillId="3" borderId="1" xfId="0" applyFont="1" applyFill="1" applyBorder="1" applyAlignment="1">
      <alignment horizontal="center" vertical="center"/>
    </xf>
    <xf numFmtId="0" fontId="36" fillId="9" borderId="28" xfId="0" applyFont="1" applyFill="1" applyBorder="1" applyAlignment="1">
      <alignment horizontal="left" vertical="top"/>
    </xf>
    <xf numFmtId="0" fontId="35" fillId="9" borderId="28" xfId="0" applyFont="1" applyFill="1" applyBorder="1" applyAlignment="1">
      <alignment horizontal="left" vertical="top" wrapText="1"/>
    </xf>
    <xf numFmtId="0" fontId="52" fillId="0" borderId="9" xfId="0" applyFont="1" applyBorder="1" applyAlignment="1">
      <alignment horizontal="right" vertical="center" wrapText="1"/>
    </xf>
    <xf numFmtId="0" fontId="39" fillId="0" borderId="37" xfId="0" applyFont="1" applyBorder="1" applyAlignment="1">
      <alignment horizontal="left" vertical="top" wrapText="1"/>
    </xf>
    <xf numFmtId="0" fontId="59" fillId="0" borderId="1" xfId="0" applyFont="1" applyBorder="1" applyAlignment="1">
      <alignment horizontal="center" vertical="center" wrapText="1"/>
    </xf>
    <xf numFmtId="0" fontId="47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right" wrapText="1"/>
    </xf>
    <xf numFmtId="0" fontId="2" fillId="0" borderId="4" xfId="0" applyFont="1" applyBorder="1" applyAlignment="1">
      <alignment horizontal="right"/>
    </xf>
    <xf numFmtId="0" fontId="8" fillId="22" borderId="1" xfId="0" applyFont="1" applyFill="1" applyBorder="1" applyAlignment="1">
      <alignment horizontal="center" vertical="center"/>
    </xf>
    <xf numFmtId="0" fontId="8" fillId="22" borderId="20" xfId="0" applyFont="1" applyFill="1" applyBorder="1" applyAlignment="1">
      <alignment horizontal="center" vertical="center"/>
    </xf>
    <xf numFmtId="0" fontId="60" fillId="6" borderId="1" xfId="0" applyFont="1" applyFill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2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54" fillId="0" borderId="20" xfId="0" applyFont="1" applyBorder="1" applyAlignment="1">
      <alignment horizontal="right"/>
    </xf>
    <xf numFmtId="0" fontId="54" fillId="0" borderId="22" xfId="0" applyFont="1" applyBorder="1" applyAlignment="1">
      <alignment horizontal="right"/>
    </xf>
    <xf numFmtId="0" fontId="54" fillId="0" borderId="21" xfId="0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27" fillId="16" borderId="32" xfId="0" applyFont="1" applyFill="1" applyBorder="1" applyAlignment="1">
      <alignment horizontal="left" vertical="top" wrapText="1"/>
    </xf>
    <xf numFmtId="0" fontId="27" fillId="16" borderId="30" xfId="0" applyFont="1" applyFill="1" applyBorder="1" applyAlignment="1">
      <alignment horizontal="left" vertical="top" wrapText="1"/>
    </xf>
    <xf numFmtId="0" fontId="34" fillId="9" borderId="37" xfId="0" applyFont="1" applyFill="1" applyBorder="1" applyAlignment="1">
      <alignment horizontal="left" vertical="top" wrapText="1"/>
    </xf>
    <xf numFmtId="0" fontId="34" fillId="9" borderId="33" xfId="0" applyFont="1" applyFill="1" applyBorder="1" applyAlignment="1">
      <alignment horizontal="left" vertical="top" wrapText="1"/>
    </xf>
    <xf numFmtId="0" fontId="25" fillId="12" borderId="27" xfId="0" applyFont="1" applyFill="1" applyBorder="1" applyAlignment="1">
      <alignment horizontal="center" vertical="center" wrapText="1"/>
    </xf>
    <xf numFmtId="0" fontId="25" fillId="12" borderId="36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center" vertical="center" wrapText="1"/>
    </xf>
    <xf numFmtId="0" fontId="38" fillId="0" borderId="28" xfId="0" applyFont="1" applyBorder="1" applyAlignment="1">
      <alignment horizontal="left" vertical="top" wrapText="1"/>
    </xf>
    <xf numFmtId="0" fontId="38" fillId="0" borderId="36" xfId="0" applyFont="1" applyBorder="1" applyAlignment="1">
      <alignment horizontal="left" vertical="top" wrapText="1"/>
    </xf>
    <xf numFmtId="0" fontId="38" fillId="0" borderId="35" xfId="0" applyFont="1" applyBorder="1" applyAlignment="1">
      <alignment horizontal="left" vertical="top" wrapText="1"/>
    </xf>
    <xf numFmtId="0" fontId="29" fillId="10" borderId="37" xfId="0" applyFont="1" applyFill="1" applyBorder="1" applyAlignment="1">
      <alignment horizontal="center" vertical="center" wrapText="1"/>
    </xf>
    <xf numFmtId="0" fontId="41" fillId="10" borderId="38" xfId="0" applyFont="1" applyFill="1" applyBorder="1" applyAlignment="1">
      <alignment horizontal="center" vertical="center" wrapText="1"/>
    </xf>
    <xf numFmtId="0" fontId="41" fillId="10" borderId="37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left" vertical="top" wrapText="1"/>
    </xf>
    <xf numFmtId="0" fontId="27" fillId="0" borderId="36" xfId="0" applyFont="1" applyBorder="1" applyAlignment="1">
      <alignment horizontal="left" vertical="top" wrapText="1"/>
    </xf>
    <xf numFmtId="0" fontId="27" fillId="0" borderId="35" xfId="0" applyFont="1" applyBorder="1" applyAlignment="1">
      <alignment horizontal="left" vertical="top" wrapText="1"/>
    </xf>
    <xf numFmtId="0" fontId="28" fillId="0" borderId="29" xfId="0" applyFont="1" applyBorder="1" applyAlignment="1">
      <alignment horizontal="left" vertical="top" wrapText="1"/>
    </xf>
    <xf numFmtId="0" fontId="28" fillId="0" borderId="40" xfId="0" applyFont="1" applyBorder="1" applyAlignment="1">
      <alignment horizontal="left" vertical="top" wrapText="1"/>
    </xf>
    <xf numFmtId="0" fontId="32" fillId="0" borderId="37" xfId="0" applyFont="1" applyBorder="1" applyAlignment="1">
      <alignment horizontal="left" vertical="top" wrapText="1"/>
    </xf>
    <xf numFmtId="0" fontId="32" fillId="0" borderId="38" xfId="0" applyFont="1" applyBorder="1" applyAlignment="1">
      <alignment horizontal="left" vertical="top" wrapText="1"/>
    </xf>
    <xf numFmtId="0" fontId="24" fillId="11" borderId="20" xfId="0" applyFont="1" applyFill="1" applyBorder="1" applyAlignment="1">
      <alignment horizontal="left" vertical="top"/>
    </xf>
    <xf numFmtId="0" fontId="24" fillId="11" borderId="22" xfId="0" applyFont="1" applyFill="1" applyBorder="1" applyAlignment="1">
      <alignment horizontal="left" vertical="top"/>
    </xf>
    <xf numFmtId="0" fontId="19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25" fillId="12" borderId="26" xfId="0" applyFont="1" applyFill="1" applyBorder="1" applyAlignment="1">
      <alignment horizontal="center" vertical="center" wrapText="1"/>
    </xf>
    <xf numFmtId="0" fontId="25" fillId="12" borderId="39" xfId="0" applyFont="1" applyFill="1" applyBorder="1" applyAlignment="1">
      <alignment horizontal="center" vertical="center" wrapText="1"/>
    </xf>
    <xf numFmtId="0" fontId="50" fillId="8" borderId="1" xfId="0" applyFont="1" applyFill="1" applyBorder="1" applyAlignment="1">
      <alignment horizontal="center"/>
    </xf>
    <xf numFmtId="0" fontId="29" fillId="18" borderId="41" xfId="0" applyFont="1" applyFill="1" applyBorder="1" applyAlignment="1">
      <alignment horizontal="center" vertical="center"/>
    </xf>
    <xf numFmtId="0" fontId="29" fillId="18" borderId="42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58" fillId="0" borderId="20" xfId="0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8" fillId="7" borderId="45" xfId="0" applyFont="1" applyFill="1" applyBorder="1" applyAlignment="1">
      <alignment horizontal="center" vertical="center"/>
    </xf>
    <xf numFmtId="0" fontId="8" fillId="7" borderId="46" xfId="0" applyFont="1" applyFill="1" applyBorder="1" applyAlignment="1">
      <alignment horizontal="center" vertical="center"/>
    </xf>
    <xf numFmtId="0" fontId="57" fillId="0" borderId="20" xfId="0" applyFont="1" applyBorder="1" applyAlignment="1">
      <alignment horizontal="center" vertical="center"/>
    </xf>
    <xf numFmtId="0" fontId="57" fillId="0" borderId="21" xfId="0" applyFont="1" applyBorder="1" applyAlignment="1">
      <alignment horizontal="center" vertical="center"/>
    </xf>
    <xf numFmtId="0" fontId="8" fillId="19" borderId="14" xfId="0" applyFont="1" applyFill="1" applyBorder="1" applyAlignment="1">
      <alignment horizontal="center" vertical="center"/>
    </xf>
    <xf numFmtId="0" fontId="8" fillId="19" borderId="6" xfId="0" applyFont="1" applyFill="1" applyBorder="1" applyAlignment="1">
      <alignment horizontal="center" vertical="center"/>
    </xf>
    <xf numFmtId="0" fontId="8" fillId="19" borderId="19" xfId="0" applyFont="1" applyFill="1" applyBorder="1" applyAlignment="1">
      <alignment horizontal="center" vertical="center"/>
    </xf>
    <xf numFmtId="0" fontId="15" fillId="8" borderId="20" xfId="0" applyFont="1" applyFill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8" borderId="21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68032</xdr:colOff>
      <xdr:row>39</xdr:row>
      <xdr:rowOff>78922</xdr:rowOff>
    </xdr:from>
    <xdr:to>
      <xdr:col>27</xdr:col>
      <xdr:colOff>789213</xdr:colOff>
      <xdr:row>40</xdr:row>
      <xdr:rowOff>125186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992861" y="10006693"/>
          <a:ext cx="7285266" cy="6232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 kern="1200"/>
            <a:t>IN</a:t>
          </a:r>
          <a:r>
            <a:rPr lang="it-IT" sz="1400" b="1" kern="1200" baseline="0"/>
            <a:t> VERDE ORE AGGIUNTIVE RISPETTO ALL'ALLEGATO AL QUINQUENNALE - SVOLTE DAL DOCENTE CON L'INTERA CLASSE</a:t>
          </a:r>
          <a:endParaRPr lang="it-IT" sz="1400" b="1" kern="1200"/>
        </a:p>
      </xdr:txBody>
    </xdr:sp>
    <xdr:clientData/>
  </xdr:twoCellAnchor>
  <xdr:twoCellAnchor>
    <xdr:from>
      <xdr:col>20</xdr:col>
      <xdr:colOff>57150</xdr:colOff>
      <xdr:row>40</xdr:row>
      <xdr:rowOff>35378</xdr:rowOff>
    </xdr:from>
    <xdr:to>
      <xdr:col>27</xdr:col>
      <xdr:colOff>778331</xdr:colOff>
      <xdr:row>41</xdr:row>
      <xdr:rowOff>152400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9981979" y="10540092"/>
          <a:ext cx="7285266" cy="6177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 kern="1200"/>
            <a:t>IN</a:t>
          </a:r>
          <a:r>
            <a:rPr lang="it-IT" sz="1400" b="1" kern="1200" baseline="0"/>
            <a:t> BLU ORE AGGIUNTIVE RISPETTO ALL'ALLEGATO AL QUINQUENNALE - SVOLTE DAL DOCENTE COME POTENZIAMENTO CON SINGOLI/PICCOLI GRUPPI DI ALLIEVI</a:t>
          </a:r>
          <a:endParaRPr lang="it-IT" sz="1400" b="1" kern="1200"/>
        </a:p>
      </xdr:txBody>
    </xdr:sp>
    <xdr:clientData/>
  </xdr:twoCellAnchor>
  <xdr:twoCellAnchor>
    <xdr:from>
      <xdr:col>20</xdr:col>
      <xdr:colOff>48985</xdr:colOff>
      <xdr:row>41</xdr:row>
      <xdr:rowOff>174173</xdr:rowOff>
    </xdr:from>
    <xdr:to>
      <xdr:col>27</xdr:col>
      <xdr:colOff>770166</xdr:colOff>
      <xdr:row>42</xdr:row>
      <xdr:rowOff>87086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9973814" y="11190516"/>
          <a:ext cx="7285266" cy="2939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 kern="1200"/>
            <a:t>IN</a:t>
          </a:r>
          <a:r>
            <a:rPr lang="it-IT" sz="1400" b="1" kern="1200" baseline="0"/>
            <a:t> GIALLO LE ORE SETTIMANALI  </a:t>
          </a:r>
          <a:endParaRPr lang="it-IT" sz="1400" b="1" kern="1200"/>
        </a:p>
      </xdr:txBody>
    </xdr:sp>
    <xdr:clientData/>
  </xdr:twoCellAnchor>
  <xdr:twoCellAnchor>
    <xdr:from>
      <xdr:col>1</xdr:col>
      <xdr:colOff>374469</xdr:colOff>
      <xdr:row>37</xdr:row>
      <xdr:rowOff>76201</xdr:rowOff>
    </xdr:from>
    <xdr:to>
      <xdr:col>8</xdr:col>
      <xdr:colOff>609600</xdr:colOff>
      <xdr:row>38</xdr:row>
      <xdr:rowOff>177801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84069" y="9385301"/>
          <a:ext cx="9277531" cy="292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 kern="1200"/>
            <a:t>IN</a:t>
          </a:r>
          <a:r>
            <a:rPr lang="it-IT" sz="1400" b="1" kern="1200" baseline="0"/>
            <a:t> GIALLO EVIDENZIATE LE ORE SETTIMANALI CURRICOLARI DA FARE INTEGRALMENTE DI CUI IN PARTE NEI PCTO </a:t>
          </a:r>
          <a:endParaRPr lang="it-IT" sz="1400" b="1" kern="1200"/>
        </a:p>
      </xdr:txBody>
    </xdr:sp>
    <xdr:clientData/>
  </xdr:twoCellAnchor>
  <xdr:twoCellAnchor>
    <xdr:from>
      <xdr:col>27</xdr:col>
      <xdr:colOff>1178076</xdr:colOff>
      <xdr:row>38</xdr:row>
      <xdr:rowOff>233439</xdr:rowOff>
    </xdr:from>
    <xdr:to>
      <xdr:col>30</xdr:col>
      <xdr:colOff>753532</xdr:colOff>
      <xdr:row>42</xdr:row>
      <xdr:rowOff>82249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1063333" y="9660468"/>
          <a:ext cx="3526970" cy="18953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 b="1"/>
            <a:t>mancano le 33 ore di religione che</a:t>
          </a:r>
          <a:r>
            <a:rPr lang="it-IT" sz="1600" b="1" baseline="0"/>
            <a:t> si perdono per la soppressione del quinto anno, ALTRIMENTI</a:t>
          </a:r>
        </a:p>
        <a:p>
          <a:r>
            <a:rPr lang="it-IT" sz="1600" b="1" baseline="0"/>
            <a:t>SAREBBERO 5313h</a:t>
          </a:r>
        </a:p>
        <a:p>
          <a:endParaRPr lang="it-IT" sz="1100"/>
        </a:p>
      </xdr:txBody>
    </xdr:sp>
    <xdr:clientData/>
  </xdr:twoCellAnchor>
  <xdr:twoCellAnchor>
    <xdr:from>
      <xdr:col>31</xdr:col>
      <xdr:colOff>209550</xdr:colOff>
      <xdr:row>35</xdr:row>
      <xdr:rowOff>428625</xdr:rowOff>
    </xdr:from>
    <xdr:to>
      <xdr:col>31</xdr:col>
      <xdr:colOff>1543050</xdr:colOff>
      <xdr:row>35</xdr:row>
      <xdr:rowOff>428625</xdr:rowOff>
    </xdr:to>
    <xdr:cxnSp macro="">
      <xdr:nvCxnSpPr>
        <xdr:cNvPr id="19" name="Connettore 2 18">
          <a:extLst>
            <a:ext uri="{FF2B5EF4-FFF2-40B4-BE49-F238E27FC236}">
              <a16:creationId xmlns:a16="http://schemas.microsoft.com/office/drawing/2014/main" id="{00000000-0008-0000-0000-00001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CxnSpPr>
          <a:cxnSpLocks/>
        </xdr:cNvCxnSpPr>
      </xdr:nvCxnSpPr>
      <xdr:spPr>
        <a:xfrm flipV="1">
          <a:off x="40262175" y="9010650"/>
          <a:ext cx="13335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850900</xdr:colOff>
      <xdr:row>38</xdr:row>
      <xdr:rowOff>536118</xdr:rowOff>
    </xdr:from>
    <xdr:to>
      <xdr:col>32</xdr:col>
      <xdr:colOff>127000</xdr:colOff>
      <xdr:row>51</xdr:row>
      <xdr:rowOff>92528</xdr:rowOff>
    </xdr:to>
    <xdr:sp macro="" textlink="">
      <xdr:nvSpPr>
        <xdr:cNvPr id="27" name="CasellaDiTes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44627800" y="10061118"/>
          <a:ext cx="3581400" cy="39125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2000" b="1"/>
            <a:t>VISTO CHE QUESTE ORE LE</a:t>
          </a:r>
          <a:r>
            <a:rPr lang="it-IT" sz="2000" b="1" baseline="0"/>
            <a:t> USO PER ALTRO (LAVORO PER SOTTOGRUPPI, MENTORING,RIALLINEAMENTO COMPETENZE, RECUPERI AD HOC ECC...</a:t>
          </a:r>
        </a:p>
        <a:p>
          <a:r>
            <a:rPr lang="it-IT" sz="2000" b="1" baseline="0"/>
            <a:t>LE COMPENSO CON</a:t>
          </a:r>
        </a:p>
        <a:p>
          <a:r>
            <a:rPr lang="it-IT" sz="2000" b="1" baseline="0"/>
            <a:t>INSEGNAMENTO TECNICO PRATICI PRESTATI DALLA FILIERA</a:t>
          </a:r>
          <a:endParaRPr lang="it-IT" sz="2000" b="1"/>
        </a:p>
      </xdr:txBody>
    </xdr:sp>
    <xdr:clientData/>
  </xdr:twoCellAnchor>
  <xdr:twoCellAnchor>
    <xdr:from>
      <xdr:col>31</xdr:col>
      <xdr:colOff>2247899</xdr:colOff>
      <xdr:row>36</xdr:row>
      <xdr:rowOff>32657</xdr:rowOff>
    </xdr:from>
    <xdr:to>
      <xdr:col>31</xdr:col>
      <xdr:colOff>2247899</xdr:colOff>
      <xdr:row>38</xdr:row>
      <xdr:rowOff>500743</xdr:rowOff>
    </xdr:to>
    <xdr:cxnSp macro="">
      <xdr:nvCxnSpPr>
        <xdr:cNvPr id="29" name="Connettore 2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47954292" y="9516836"/>
          <a:ext cx="0" cy="86269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771300</xdr:colOff>
      <xdr:row>36</xdr:row>
      <xdr:rowOff>9071</xdr:rowOff>
    </xdr:from>
    <xdr:to>
      <xdr:col>30</xdr:col>
      <xdr:colOff>1270736</xdr:colOff>
      <xdr:row>38</xdr:row>
      <xdr:rowOff>461739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17B42EF5-22F8-471A-E250-F3726906C037}"/>
            </a:ext>
          </a:extLst>
        </xdr:cNvPr>
        <xdr:cNvSpPr/>
      </xdr:nvSpPr>
      <xdr:spPr>
        <a:xfrm rot="10500693">
          <a:off x="44608071" y="9055100"/>
          <a:ext cx="499436" cy="833668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202405</xdr:colOff>
      <xdr:row>14</xdr:row>
      <xdr:rowOff>95250</xdr:rowOff>
    </xdr:from>
    <xdr:to>
      <xdr:col>16</xdr:col>
      <xdr:colOff>178591</xdr:colOff>
      <xdr:row>22</xdr:row>
      <xdr:rowOff>201930</xdr:rowOff>
    </xdr:to>
    <xdr:sp macro="" textlink="">
      <xdr:nvSpPr>
        <xdr:cNvPr id="8" name="Freccia a sinistra 7">
          <a:extLst>
            <a:ext uri="{FF2B5EF4-FFF2-40B4-BE49-F238E27FC236}">
              <a16:creationId xmlns:a16="http://schemas.microsoft.com/office/drawing/2014/main" id="{93572C65-2D94-55DB-D748-A16228DE0B9E}"/>
            </a:ext>
          </a:extLst>
        </xdr:cNvPr>
        <xdr:cNvSpPr/>
      </xdr:nvSpPr>
      <xdr:spPr>
        <a:xfrm rot="10800000">
          <a:off x="19704843" y="5524500"/>
          <a:ext cx="1262061" cy="3130868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/>
        </a:p>
      </xdr:txBody>
    </xdr:sp>
    <xdr:clientData/>
  </xdr:twoCellAnchor>
  <xdr:twoCellAnchor>
    <xdr:from>
      <xdr:col>20</xdr:col>
      <xdr:colOff>58057</xdr:colOff>
      <xdr:row>43</xdr:row>
      <xdr:rowOff>128814</xdr:rowOff>
    </xdr:from>
    <xdr:to>
      <xdr:col>27</xdr:col>
      <xdr:colOff>779238</xdr:colOff>
      <xdr:row>43</xdr:row>
      <xdr:rowOff>422727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7F6E0808-E921-4CEA-B9B6-7BBD1C97295B}"/>
            </a:ext>
          </a:extLst>
        </xdr:cNvPr>
        <xdr:cNvSpPr txBox="1"/>
      </xdr:nvSpPr>
      <xdr:spPr>
        <a:xfrm>
          <a:off x="30563457" y="11889014"/>
          <a:ext cx="10042981" cy="2939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400" b="1" kern="1200"/>
            <a:t>ore curricolo</a:t>
          </a:r>
          <a:endParaRPr lang="it-IT" sz="1400" b="1" kern="1200" baseline="0"/>
        </a:p>
        <a:p>
          <a:endParaRPr lang="it-IT" sz="1400" b="1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75</xdr:row>
      <xdr:rowOff>35377</xdr:rowOff>
    </xdr:from>
    <xdr:to>
      <xdr:col>10</xdr:col>
      <xdr:colOff>778331</xdr:colOff>
      <xdr:row>76</xdr:row>
      <xdr:rowOff>402166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F5128CE0-B505-41B5-A6FC-E9B3E48C5B48}"/>
            </a:ext>
          </a:extLst>
        </xdr:cNvPr>
        <xdr:cNvSpPr txBox="1"/>
      </xdr:nvSpPr>
      <xdr:spPr>
        <a:xfrm>
          <a:off x="10576983" y="42368710"/>
          <a:ext cx="12278181" cy="8747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 kern="1200"/>
            <a:t>IN</a:t>
          </a:r>
          <a:r>
            <a:rPr lang="it-IT" sz="1800" b="1" kern="1200" baseline="0"/>
            <a:t> BLU ORE AGGIUNTIVE RISPETTO ALL'ALLEGATO AL QUINQUENNALE - SVOLTE DAL DOCENTE COME POTENZIAMENTO CON SINGOLI/PICCOLI GRUPPI DI ALLIEVI/ CODOCENZE</a:t>
          </a:r>
          <a:endParaRPr lang="it-IT" sz="1800" b="1" kern="1200"/>
        </a:p>
      </xdr:txBody>
    </xdr:sp>
    <xdr:clientData/>
  </xdr:twoCellAnchor>
  <xdr:twoCellAnchor>
    <xdr:from>
      <xdr:col>3</xdr:col>
      <xdr:colOff>91318</xdr:colOff>
      <xdr:row>76</xdr:row>
      <xdr:rowOff>322340</xdr:rowOff>
    </xdr:from>
    <xdr:to>
      <xdr:col>10</xdr:col>
      <xdr:colOff>812499</xdr:colOff>
      <xdr:row>77</xdr:row>
      <xdr:rowOff>235253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FE3635F9-19B0-4B8F-BF00-E65F803629AF}"/>
            </a:ext>
          </a:extLst>
        </xdr:cNvPr>
        <xdr:cNvSpPr txBox="1"/>
      </xdr:nvSpPr>
      <xdr:spPr>
        <a:xfrm>
          <a:off x="10611151" y="43163673"/>
          <a:ext cx="12278181" cy="4209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 kern="1200"/>
            <a:t>IN</a:t>
          </a:r>
          <a:r>
            <a:rPr lang="it-IT" sz="1800" b="1" kern="1200" baseline="0"/>
            <a:t> GIALLO LE ORE SETTIMANALI  </a:t>
          </a:r>
          <a:endParaRPr lang="it-IT" sz="1800" b="1" kern="1200"/>
        </a:p>
      </xdr:txBody>
    </xdr:sp>
    <xdr:clientData/>
  </xdr:twoCellAnchor>
  <xdr:twoCellAnchor>
    <xdr:from>
      <xdr:col>10</xdr:col>
      <xdr:colOff>690562</xdr:colOff>
      <xdr:row>73</xdr:row>
      <xdr:rowOff>233439</xdr:rowOff>
    </xdr:from>
    <xdr:to>
      <xdr:col>13</xdr:col>
      <xdr:colOff>1357312</xdr:colOff>
      <xdr:row>77</xdr:row>
      <xdr:rowOff>82249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8D72D789-0738-46AA-9A8A-ACD8F20CA6AF}"/>
            </a:ext>
          </a:extLst>
        </xdr:cNvPr>
        <xdr:cNvSpPr txBox="1"/>
      </xdr:nvSpPr>
      <xdr:spPr>
        <a:xfrm>
          <a:off x="25884187" y="37476189"/>
          <a:ext cx="4143375" cy="15633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2000" b="1"/>
            <a:t>mancano le 33 ore di religione che</a:t>
          </a:r>
          <a:r>
            <a:rPr lang="it-IT" sz="2000" b="1" baseline="0"/>
            <a:t> si perdono per la soppressione del quinto anno, ALTRIMENTI</a:t>
          </a:r>
        </a:p>
        <a:p>
          <a:pPr algn="ctr"/>
          <a:r>
            <a:rPr lang="it-IT" sz="2000" b="1" baseline="0"/>
            <a:t>SAREBBERO 5214 h</a:t>
          </a:r>
        </a:p>
        <a:p>
          <a:endParaRPr lang="it-IT" sz="1100"/>
        </a:p>
      </xdr:txBody>
    </xdr:sp>
    <xdr:clientData/>
  </xdr:twoCellAnchor>
  <xdr:twoCellAnchor>
    <xdr:from>
      <xdr:col>14</xdr:col>
      <xdr:colOff>271463</xdr:colOff>
      <xdr:row>70</xdr:row>
      <xdr:rowOff>247650</xdr:rowOff>
    </xdr:from>
    <xdr:to>
      <xdr:col>14</xdr:col>
      <xdr:colOff>4381500</xdr:colOff>
      <xdr:row>70</xdr:row>
      <xdr:rowOff>272142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45A65A08-0082-4FB2-A6DF-89FFB4FCA527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CxnSpPr>
          <a:cxnSpLocks/>
        </xdr:cNvCxnSpPr>
      </xdr:nvCxnSpPr>
      <xdr:spPr>
        <a:xfrm>
          <a:off x="29662892" y="40878579"/>
          <a:ext cx="4110037" cy="2449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984250</xdr:colOff>
      <xdr:row>73</xdr:row>
      <xdr:rowOff>2718</xdr:rowOff>
    </xdr:from>
    <xdr:to>
      <xdr:col>17</xdr:col>
      <xdr:colOff>952499</xdr:colOff>
      <xdr:row>78</xdr:row>
      <xdr:rowOff>381000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A0B2D4FC-1404-4067-BBA8-70B7BE15CD66}"/>
            </a:ext>
          </a:extLst>
        </xdr:cNvPr>
        <xdr:cNvSpPr txBox="1"/>
      </xdr:nvSpPr>
      <xdr:spPr>
        <a:xfrm>
          <a:off x="31559500" y="37245468"/>
          <a:ext cx="5040312" cy="25214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2000" b="1"/>
            <a:t>VISTO CHE QUESTE ORE LE</a:t>
          </a:r>
          <a:r>
            <a:rPr lang="it-IT" sz="2000" b="1" baseline="0"/>
            <a:t> USO PER ALTRO (LAVORO PER SOTTOGRUPPI, MENTORING,RIALLINEAMENTO COMPETENZE, RECUPERI AD HOC ECC...</a:t>
          </a:r>
        </a:p>
        <a:p>
          <a:r>
            <a:rPr lang="it-IT" sz="2000" b="1" baseline="0"/>
            <a:t>GLI ALUNNI LI COMPENSERANNO CON ATTIVITA' CON LA FILIERA, FSL AAGGIUNTIVO, ATTIVITA' DI INTERNAZIONALIZZAZIONE</a:t>
          </a:r>
          <a:endParaRPr lang="it-IT" sz="2000" b="1"/>
        </a:p>
      </xdr:txBody>
    </xdr:sp>
    <xdr:clientData/>
  </xdr:twoCellAnchor>
  <xdr:twoCellAnchor>
    <xdr:from>
      <xdr:col>15</xdr:col>
      <xdr:colOff>547687</xdr:colOff>
      <xdr:row>71</xdr:row>
      <xdr:rowOff>166687</xdr:rowOff>
    </xdr:from>
    <xdr:to>
      <xdr:col>15</xdr:col>
      <xdr:colOff>1480343</xdr:colOff>
      <xdr:row>73</xdr:row>
      <xdr:rowOff>2718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69216751-14A3-4052-98F7-0F573F2175A8}"/>
            </a:ext>
          </a:extLst>
        </xdr:cNvPr>
        <xdr:cNvCxnSpPr>
          <a:stCxn id="7" idx="0"/>
        </xdr:cNvCxnSpPr>
      </xdr:nvCxnSpPr>
      <xdr:spPr>
        <a:xfrm flipH="1" flipV="1">
          <a:off x="33147000" y="36552187"/>
          <a:ext cx="932656" cy="69328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1361850</xdr:colOff>
      <xdr:row>71</xdr:row>
      <xdr:rowOff>271008</xdr:rowOff>
    </xdr:from>
    <xdr:to>
      <xdr:col>13</xdr:col>
      <xdr:colOff>1861286</xdr:colOff>
      <xdr:row>74</xdr:row>
      <xdr:rowOff>266476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D884DDC6-9BEC-4670-A655-0AE2B36833D1}"/>
            </a:ext>
          </a:extLst>
        </xdr:cNvPr>
        <xdr:cNvSpPr/>
      </xdr:nvSpPr>
      <xdr:spPr>
        <a:xfrm rot="10500693">
          <a:off x="30032100" y="36656508"/>
          <a:ext cx="499436" cy="1281343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58057</xdr:colOff>
      <xdr:row>78</xdr:row>
      <xdr:rowOff>128814</xdr:rowOff>
    </xdr:from>
    <xdr:to>
      <xdr:col>10</xdr:col>
      <xdr:colOff>779238</xdr:colOff>
      <xdr:row>78</xdr:row>
      <xdr:rowOff>422727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7078E9C4-8C08-4841-AA02-B9D9BC2EE28F}"/>
            </a:ext>
          </a:extLst>
        </xdr:cNvPr>
        <xdr:cNvSpPr txBox="1"/>
      </xdr:nvSpPr>
      <xdr:spPr>
        <a:xfrm>
          <a:off x="12411982" y="7939314"/>
          <a:ext cx="13827581" cy="653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 kern="1200"/>
            <a:t>ORE CURRICOLO</a:t>
          </a:r>
          <a:endParaRPr lang="it-IT" sz="1800" b="1" kern="1200" baseline="0"/>
        </a:p>
        <a:p>
          <a:endParaRPr lang="it-IT" sz="1400" b="1" kern="1200"/>
        </a:p>
      </xdr:txBody>
    </xdr:sp>
    <xdr:clientData/>
  </xdr:twoCellAnchor>
  <xdr:twoCellAnchor>
    <xdr:from>
      <xdr:col>19</xdr:col>
      <xdr:colOff>1476375</xdr:colOff>
      <xdr:row>60</xdr:row>
      <xdr:rowOff>238126</xdr:rowOff>
    </xdr:from>
    <xdr:to>
      <xdr:col>19</xdr:col>
      <xdr:colOff>5691187</xdr:colOff>
      <xdr:row>64</xdr:row>
      <xdr:rowOff>86936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81421D96-AE31-4A1F-9010-DB6E9D736309}"/>
            </a:ext>
          </a:extLst>
        </xdr:cNvPr>
        <xdr:cNvSpPr txBox="1"/>
      </xdr:nvSpPr>
      <xdr:spPr>
        <a:xfrm>
          <a:off x="44862750" y="33861376"/>
          <a:ext cx="4214812" cy="18490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2000" b="1"/>
            <a:t>mancano le 1 H A SETTIMANA DI IRC </a:t>
          </a:r>
          <a:r>
            <a:rPr lang="it-IT" sz="2000" b="1" baseline="0"/>
            <a:t>per la soppressione del quinto anno </a:t>
          </a:r>
          <a:endParaRPr lang="it-IT" sz="1100"/>
        </a:p>
      </xdr:txBody>
    </xdr:sp>
    <xdr:clientData/>
  </xdr:twoCellAnchor>
  <xdr:twoCellAnchor>
    <xdr:from>
      <xdr:col>19</xdr:col>
      <xdr:colOff>190500</xdr:colOff>
      <xdr:row>61</xdr:row>
      <xdr:rowOff>214312</xdr:rowOff>
    </xdr:from>
    <xdr:to>
      <xdr:col>19</xdr:col>
      <xdr:colOff>1404937</xdr:colOff>
      <xdr:row>61</xdr:row>
      <xdr:rowOff>238124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178FFC50-14A4-4115-979C-88C280FB6C2B}"/>
            </a:ext>
          </a:extLst>
        </xdr:cNvPr>
        <xdr:cNvCxnSpPr/>
      </xdr:nvCxnSpPr>
      <xdr:spPr>
        <a:xfrm flipH="1">
          <a:off x="43576875" y="34337625"/>
          <a:ext cx="1214437" cy="2381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J45"/>
  <sheetViews>
    <sheetView topLeftCell="J1" zoomScale="40" zoomScaleNormal="40" zoomScaleSheetLayoutView="40" workbookViewId="0">
      <selection activeCell="R35" sqref="R35"/>
    </sheetView>
  </sheetViews>
  <sheetFormatPr defaultRowHeight="15" x14ac:dyDescent="0.25"/>
  <cols>
    <col min="1" max="1" width="8.85546875" hidden="1" customWidth="1"/>
    <col min="2" max="2" width="69.42578125" customWidth="1"/>
    <col min="3" max="3" width="31.28515625" bestFit="1" customWidth="1"/>
    <col min="4" max="5" width="10.7109375" bestFit="1" customWidth="1"/>
    <col min="9" max="9" width="27.42578125" customWidth="1"/>
    <col min="11" max="11" width="24.42578125" bestFit="1" customWidth="1"/>
    <col min="12" max="12" width="42.7109375" customWidth="1"/>
    <col min="13" max="17" width="4.85546875" customWidth="1"/>
    <col min="18" max="18" width="200.140625" bestFit="1" customWidth="1"/>
    <col min="19" max="19" width="31.28515625" bestFit="1" customWidth="1"/>
    <col min="21" max="21" width="23.140625" customWidth="1"/>
    <col min="22" max="22" width="23.42578125" customWidth="1"/>
    <col min="24" max="24" width="19.42578125" customWidth="1"/>
    <col min="25" max="25" width="23.85546875" customWidth="1"/>
    <col min="27" max="27" width="19.85546875" customWidth="1"/>
    <col min="28" max="28" width="23.7109375" customWidth="1"/>
    <col min="30" max="30" width="19.28515625" customWidth="1"/>
    <col min="31" max="31" width="29.28515625" customWidth="1"/>
    <col min="32" max="32" width="33.28515625" bestFit="1" customWidth="1"/>
    <col min="33" max="33" width="9.140625" customWidth="1"/>
    <col min="34" max="34" width="24.42578125" bestFit="1" customWidth="1"/>
    <col min="35" max="35" width="37.85546875" customWidth="1"/>
  </cols>
  <sheetData>
    <row r="2" spans="1:36" x14ac:dyDescent="0.25">
      <c r="B2" s="5" t="s">
        <v>0</v>
      </c>
      <c r="R2" s="5" t="s">
        <v>1</v>
      </c>
    </row>
    <row r="3" spans="1:36" ht="10.9" customHeight="1" x14ac:dyDescent="0.25"/>
    <row r="4" spans="1:36" ht="69" customHeight="1" thickBot="1" x14ac:dyDescent="0.3">
      <c r="A4" s="5"/>
      <c r="B4" s="259" t="s">
        <v>2</v>
      </c>
      <c r="C4" s="259" t="s">
        <v>3</v>
      </c>
      <c r="D4" s="269" t="s">
        <v>4</v>
      </c>
      <c r="E4" s="269"/>
      <c r="F4" s="269" t="s">
        <v>5</v>
      </c>
      <c r="G4" s="269"/>
      <c r="H4" s="270"/>
      <c r="I4" s="65" t="s">
        <v>6</v>
      </c>
      <c r="J4" s="5"/>
      <c r="K4" s="5"/>
      <c r="L4" s="5"/>
      <c r="M4" s="5"/>
      <c r="N4" s="5"/>
      <c r="O4" s="5"/>
      <c r="P4" s="5"/>
      <c r="Q4" s="5"/>
      <c r="R4" s="259" t="s">
        <v>2</v>
      </c>
      <c r="S4" s="265" t="s">
        <v>3</v>
      </c>
      <c r="T4" s="261" t="s">
        <v>4</v>
      </c>
      <c r="U4" s="262"/>
      <c r="V4" s="262"/>
      <c r="W4" s="262"/>
      <c r="X4" s="262"/>
      <c r="Y4" s="262"/>
      <c r="Z4" s="261" t="s">
        <v>8</v>
      </c>
      <c r="AA4" s="262"/>
      <c r="AB4" s="262"/>
      <c r="AC4" s="262"/>
      <c r="AD4" s="262"/>
      <c r="AE4" s="262"/>
      <c r="AF4" s="61" t="s">
        <v>9</v>
      </c>
      <c r="AG4" s="5"/>
      <c r="AH4" s="5"/>
    </row>
    <row r="5" spans="1:36" ht="21.75" customHeight="1" x14ac:dyDescent="0.25">
      <c r="A5" s="5"/>
      <c r="B5" s="260"/>
      <c r="C5" s="260"/>
      <c r="D5" s="2" t="s">
        <v>10</v>
      </c>
      <c r="E5" s="2" t="s">
        <v>11</v>
      </c>
      <c r="F5" s="2" t="s">
        <v>12</v>
      </c>
      <c r="G5" s="2" t="s">
        <v>13</v>
      </c>
      <c r="H5" s="15" t="s">
        <v>14</v>
      </c>
      <c r="I5" s="66"/>
      <c r="J5" s="5"/>
      <c r="K5" s="5" t="s">
        <v>7</v>
      </c>
      <c r="L5" s="6"/>
      <c r="M5" s="5"/>
      <c r="N5" s="5"/>
      <c r="O5" s="5"/>
      <c r="P5" s="5"/>
      <c r="Q5" s="5"/>
      <c r="R5" s="260"/>
      <c r="S5" s="260"/>
      <c r="T5" s="14" t="s">
        <v>10</v>
      </c>
      <c r="U5" s="10" t="s">
        <v>15</v>
      </c>
      <c r="V5" s="11" t="s">
        <v>16</v>
      </c>
      <c r="W5" s="14" t="s">
        <v>11</v>
      </c>
      <c r="X5" s="10" t="s">
        <v>17</v>
      </c>
      <c r="Y5" s="11" t="s">
        <v>18</v>
      </c>
      <c r="Z5" s="14" t="s">
        <v>12</v>
      </c>
      <c r="AA5" s="10" t="s">
        <v>19</v>
      </c>
      <c r="AB5" s="11" t="s">
        <v>20</v>
      </c>
      <c r="AC5" s="14" t="s">
        <v>13</v>
      </c>
      <c r="AD5" s="10" t="s">
        <v>21</v>
      </c>
      <c r="AE5" s="11" t="s">
        <v>22</v>
      </c>
      <c r="AF5" s="2"/>
      <c r="AG5" s="5"/>
      <c r="AH5" s="5" t="s">
        <v>7</v>
      </c>
      <c r="AJ5" s="5"/>
    </row>
    <row r="6" spans="1:36" ht="18.75" x14ac:dyDescent="0.25">
      <c r="A6" s="5"/>
      <c r="B6" s="18" t="s">
        <v>23</v>
      </c>
      <c r="C6" s="3" t="s">
        <v>24</v>
      </c>
      <c r="D6" s="27">
        <v>4</v>
      </c>
      <c r="E6" s="27">
        <v>4</v>
      </c>
      <c r="F6" s="27">
        <v>4</v>
      </c>
      <c r="G6" s="27">
        <v>4</v>
      </c>
      <c r="H6" s="31">
        <v>4</v>
      </c>
      <c r="I6" s="66">
        <f>SUM(D6:H6)</f>
        <v>20</v>
      </c>
      <c r="J6" s="5"/>
      <c r="L6" s="135" t="s">
        <v>63</v>
      </c>
      <c r="M6" s="5"/>
      <c r="N6" s="5"/>
      <c r="O6" s="5"/>
      <c r="P6" s="5"/>
      <c r="Q6" s="5"/>
      <c r="R6" s="18" t="s">
        <v>23</v>
      </c>
      <c r="S6" s="3" t="s">
        <v>24</v>
      </c>
      <c r="T6" s="44">
        <v>4</v>
      </c>
      <c r="U6" s="45">
        <v>1</v>
      </c>
      <c r="V6" s="46"/>
      <c r="W6" s="44">
        <v>4</v>
      </c>
      <c r="X6" s="45">
        <v>1</v>
      </c>
      <c r="Y6" s="46"/>
      <c r="Z6" s="44">
        <v>4</v>
      </c>
      <c r="AA6" s="47"/>
      <c r="AB6" s="46">
        <v>1</v>
      </c>
      <c r="AC6" s="44">
        <v>4</v>
      </c>
      <c r="AD6" s="47"/>
      <c r="AE6" s="48">
        <v>1</v>
      </c>
      <c r="AF6" s="2">
        <f>SUM(T6:AE6)</f>
        <v>20</v>
      </c>
      <c r="AG6" s="5" t="s">
        <v>7</v>
      </c>
      <c r="AI6" s="135" t="s">
        <v>63</v>
      </c>
    </row>
    <row r="7" spans="1:36" ht="34.5" x14ac:dyDescent="0.25">
      <c r="A7" s="5"/>
      <c r="B7" s="18" t="s">
        <v>25</v>
      </c>
      <c r="C7" s="3" t="s">
        <v>26</v>
      </c>
      <c r="D7" s="27">
        <v>3</v>
      </c>
      <c r="E7" s="27">
        <v>3</v>
      </c>
      <c r="F7" s="27">
        <v>3</v>
      </c>
      <c r="G7" s="27">
        <v>3</v>
      </c>
      <c r="H7" s="31">
        <v>3</v>
      </c>
      <c r="I7" s="66">
        <f t="shared" ref="I7:I31" si="0">SUM(D7:H7)</f>
        <v>15</v>
      </c>
      <c r="J7" s="5"/>
      <c r="K7" s="130" t="s">
        <v>139</v>
      </c>
      <c r="L7" s="129">
        <f>I13</f>
        <v>5</v>
      </c>
      <c r="M7" s="5"/>
      <c r="N7" s="5"/>
      <c r="O7" s="5"/>
      <c r="P7" s="5"/>
      <c r="Q7" s="5"/>
      <c r="R7" s="18" t="s">
        <v>25</v>
      </c>
      <c r="S7" s="3" t="s">
        <v>26</v>
      </c>
      <c r="T7" s="44">
        <v>3</v>
      </c>
      <c r="U7" s="47"/>
      <c r="V7" s="46">
        <v>1</v>
      </c>
      <c r="W7" s="44">
        <v>3</v>
      </c>
      <c r="X7" s="47"/>
      <c r="Y7" s="46">
        <v>1</v>
      </c>
      <c r="Z7" s="44">
        <v>3</v>
      </c>
      <c r="AA7" s="47"/>
      <c r="AB7" s="46"/>
      <c r="AC7" s="44">
        <v>3</v>
      </c>
      <c r="AD7" s="47"/>
      <c r="AE7" s="48">
        <v>1</v>
      </c>
      <c r="AF7" s="2">
        <f t="shared" ref="AF7:AF31" si="1">SUM(T7:AE7)</f>
        <v>15</v>
      </c>
      <c r="AG7" s="5" t="s">
        <v>7</v>
      </c>
      <c r="AH7" s="130" t="s">
        <v>139</v>
      </c>
      <c r="AI7" s="129">
        <f>AF13</f>
        <v>4</v>
      </c>
    </row>
    <row r="8" spans="1:36" ht="34.5" x14ac:dyDescent="0.25">
      <c r="A8" s="5"/>
      <c r="B8" s="18" t="s">
        <v>27</v>
      </c>
      <c r="C8" s="3" t="s">
        <v>24</v>
      </c>
      <c r="D8" s="27">
        <v>2</v>
      </c>
      <c r="E8" s="27">
        <v>2</v>
      </c>
      <c r="F8" s="27">
        <v>2</v>
      </c>
      <c r="G8" s="27">
        <v>2</v>
      </c>
      <c r="H8" s="31">
        <v>2</v>
      </c>
      <c r="I8" s="66">
        <f t="shared" si="0"/>
        <v>10</v>
      </c>
      <c r="J8" s="5"/>
      <c r="K8" s="130" t="s">
        <v>131</v>
      </c>
      <c r="L8" s="129">
        <f>I14</f>
        <v>6</v>
      </c>
      <c r="M8" s="5"/>
      <c r="N8" s="5"/>
      <c r="O8" s="5"/>
      <c r="P8" s="5"/>
      <c r="Q8" s="5"/>
      <c r="R8" s="18" t="s">
        <v>27</v>
      </c>
      <c r="S8" s="3" t="s">
        <v>24</v>
      </c>
      <c r="T8" s="44">
        <v>2</v>
      </c>
      <c r="U8" s="47"/>
      <c r="V8" s="46">
        <v>1</v>
      </c>
      <c r="W8" s="44">
        <v>2</v>
      </c>
      <c r="X8" s="47"/>
      <c r="Y8" s="46"/>
      <c r="Z8" s="44">
        <v>2</v>
      </c>
      <c r="AA8" s="47"/>
      <c r="AB8" s="46"/>
      <c r="AC8" s="44">
        <v>2</v>
      </c>
      <c r="AD8" s="47"/>
      <c r="AE8" s="48">
        <v>1</v>
      </c>
      <c r="AF8" s="2">
        <f t="shared" si="1"/>
        <v>10</v>
      </c>
      <c r="AG8" s="5" t="s">
        <v>7</v>
      </c>
      <c r="AH8" s="130" t="s">
        <v>131</v>
      </c>
      <c r="AI8" s="129">
        <f>AF14</f>
        <v>6</v>
      </c>
    </row>
    <row r="9" spans="1:36" ht="34.5" x14ac:dyDescent="0.25">
      <c r="A9" s="5"/>
      <c r="B9" s="18" t="s">
        <v>28</v>
      </c>
      <c r="C9" s="3" t="s">
        <v>29</v>
      </c>
      <c r="D9" s="27">
        <v>4</v>
      </c>
      <c r="E9" s="27">
        <v>4</v>
      </c>
      <c r="F9" s="27">
        <v>3</v>
      </c>
      <c r="G9" s="27">
        <v>3</v>
      </c>
      <c r="H9" s="31">
        <v>3</v>
      </c>
      <c r="I9" s="66">
        <f t="shared" si="0"/>
        <v>17</v>
      </c>
      <c r="J9" s="5"/>
      <c r="K9" s="130" t="s">
        <v>93</v>
      </c>
      <c r="L9" s="129">
        <f>I18</f>
        <v>1</v>
      </c>
      <c r="M9" s="5"/>
      <c r="N9" s="5"/>
      <c r="O9" s="5"/>
      <c r="P9" s="5"/>
      <c r="Q9" s="5"/>
      <c r="R9" s="18" t="s">
        <v>28</v>
      </c>
      <c r="S9" s="3" t="s">
        <v>29</v>
      </c>
      <c r="T9" s="44">
        <v>4</v>
      </c>
      <c r="U9" s="47"/>
      <c r="V9" s="46"/>
      <c r="W9" s="44">
        <v>4</v>
      </c>
      <c r="X9" s="45">
        <v>1</v>
      </c>
      <c r="Y9" s="46"/>
      <c r="Z9" s="44">
        <v>3</v>
      </c>
      <c r="AA9" s="45">
        <v>1</v>
      </c>
      <c r="AB9" s="46"/>
      <c r="AC9" s="44">
        <v>3</v>
      </c>
      <c r="AD9" s="47"/>
      <c r="AE9" s="48">
        <v>1</v>
      </c>
      <c r="AF9" s="2">
        <f t="shared" si="1"/>
        <v>17</v>
      </c>
      <c r="AG9" s="5" t="s">
        <v>7</v>
      </c>
      <c r="AH9" s="130" t="s">
        <v>93</v>
      </c>
      <c r="AI9" s="129">
        <f>AF18</f>
        <v>1</v>
      </c>
    </row>
    <row r="10" spans="1:36" ht="34.5" x14ac:dyDescent="0.25">
      <c r="A10" s="5"/>
      <c r="B10" s="18" t="s">
        <v>30</v>
      </c>
      <c r="C10" s="3" t="s">
        <v>31</v>
      </c>
      <c r="D10" s="27">
        <v>2</v>
      </c>
      <c r="E10" s="27">
        <v>2</v>
      </c>
      <c r="F10" s="4"/>
      <c r="G10" s="4"/>
      <c r="H10" s="16"/>
      <c r="I10" s="66">
        <f t="shared" si="0"/>
        <v>4</v>
      </c>
      <c r="J10" s="5"/>
      <c r="K10" s="130" t="s">
        <v>128</v>
      </c>
      <c r="L10" s="129">
        <f>I9+I24</f>
        <v>19</v>
      </c>
      <c r="M10" s="5"/>
      <c r="N10" s="5"/>
      <c r="O10" s="5"/>
      <c r="P10" s="5"/>
      <c r="Q10" s="5"/>
      <c r="R10" s="18" t="s">
        <v>30</v>
      </c>
      <c r="S10" s="3" t="s">
        <v>31</v>
      </c>
      <c r="T10" s="44">
        <v>2</v>
      </c>
      <c r="U10" s="47"/>
      <c r="V10" s="46"/>
      <c r="W10" s="44">
        <v>2</v>
      </c>
      <c r="X10" s="47"/>
      <c r="Y10" s="46"/>
      <c r="Z10" s="49"/>
      <c r="AA10" s="45"/>
      <c r="AB10" s="46"/>
      <c r="AC10" s="50"/>
      <c r="AD10" s="47"/>
      <c r="AE10" s="48"/>
      <c r="AF10" s="2">
        <f t="shared" si="1"/>
        <v>4</v>
      </c>
      <c r="AG10" s="5" t="s">
        <v>7</v>
      </c>
      <c r="AH10" s="130" t="s">
        <v>128</v>
      </c>
      <c r="AI10" s="129">
        <f>AF9+AF24</f>
        <v>19</v>
      </c>
    </row>
    <row r="11" spans="1:36" ht="34.5" x14ac:dyDescent="0.25">
      <c r="A11" s="5"/>
      <c r="B11" s="19" t="s">
        <v>32</v>
      </c>
      <c r="C11" s="3" t="s">
        <v>33</v>
      </c>
      <c r="D11" s="27">
        <v>2</v>
      </c>
      <c r="E11" s="27">
        <v>2</v>
      </c>
      <c r="F11" s="4"/>
      <c r="G11" s="4"/>
      <c r="H11" s="16"/>
      <c r="I11" s="66">
        <f t="shared" si="0"/>
        <v>4</v>
      </c>
      <c r="J11" s="5"/>
      <c r="K11" s="130" t="s">
        <v>132</v>
      </c>
      <c r="L11" s="129">
        <f>I16</f>
        <v>6</v>
      </c>
      <c r="M11" s="5"/>
      <c r="N11" s="5"/>
      <c r="O11" s="5"/>
      <c r="P11" s="5"/>
      <c r="Q11" s="5"/>
      <c r="R11" s="19" t="s">
        <v>32</v>
      </c>
      <c r="S11" s="3" t="s">
        <v>33</v>
      </c>
      <c r="T11" s="44">
        <v>2</v>
      </c>
      <c r="U11" s="47"/>
      <c r="V11" s="46"/>
      <c r="W11" s="44">
        <v>2</v>
      </c>
      <c r="X11" s="47"/>
      <c r="Y11" s="46"/>
      <c r="Z11" s="49"/>
      <c r="AA11" s="45"/>
      <c r="AB11" s="46"/>
      <c r="AC11" s="50"/>
      <c r="AD11" s="47"/>
      <c r="AE11" s="48"/>
      <c r="AF11" s="2">
        <f t="shared" si="1"/>
        <v>4</v>
      </c>
      <c r="AG11" s="5" t="s">
        <v>7</v>
      </c>
      <c r="AH11" s="130" t="s">
        <v>132</v>
      </c>
      <c r="AI11" s="129">
        <f>AF16</f>
        <v>6</v>
      </c>
    </row>
    <row r="12" spans="1:36" ht="34.5" x14ac:dyDescent="0.25">
      <c r="A12" s="5"/>
      <c r="B12" s="20" t="s">
        <v>34</v>
      </c>
      <c r="C12" s="3" t="s">
        <v>35</v>
      </c>
      <c r="D12" s="27">
        <v>2</v>
      </c>
      <c r="E12" s="27">
        <v>2</v>
      </c>
      <c r="F12" s="27">
        <v>2</v>
      </c>
      <c r="G12" s="27">
        <v>2</v>
      </c>
      <c r="H12" s="31">
        <v>2</v>
      </c>
      <c r="I12" s="66">
        <f t="shared" si="0"/>
        <v>10</v>
      </c>
      <c r="J12" s="5"/>
      <c r="K12" s="130" t="s">
        <v>110</v>
      </c>
      <c r="L12" s="129">
        <f>I19</f>
        <v>6</v>
      </c>
      <c r="M12" s="5"/>
      <c r="N12" s="5"/>
      <c r="O12" s="5"/>
      <c r="P12" s="5"/>
      <c r="Q12" s="5"/>
      <c r="R12" s="20" t="s">
        <v>34</v>
      </c>
      <c r="S12" s="3" t="s">
        <v>35</v>
      </c>
      <c r="T12" s="44">
        <v>2</v>
      </c>
      <c r="U12" s="45">
        <v>1</v>
      </c>
      <c r="V12" s="46"/>
      <c r="W12" s="44">
        <v>2</v>
      </c>
      <c r="X12" s="47"/>
      <c r="Y12" s="46">
        <v>1</v>
      </c>
      <c r="Z12" s="44">
        <v>2</v>
      </c>
      <c r="AA12" s="45"/>
      <c r="AB12" s="46"/>
      <c r="AC12" s="44">
        <v>2</v>
      </c>
      <c r="AD12" s="47"/>
      <c r="AE12" s="48"/>
      <c r="AF12" s="2">
        <f t="shared" si="1"/>
        <v>10</v>
      </c>
      <c r="AG12" s="5" t="s">
        <v>7</v>
      </c>
      <c r="AH12" s="130" t="s">
        <v>110</v>
      </c>
      <c r="AI12" s="129">
        <f>AF19</f>
        <v>6</v>
      </c>
    </row>
    <row r="13" spans="1:36" ht="34.5" x14ac:dyDescent="0.25">
      <c r="A13" s="5"/>
      <c r="B13" s="19" t="s">
        <v>36</v>
      </c>
      <c r="C13" s="3"/>
      <c r="D13" s="27">
        <v>1</v>
      </c>
      <c r="E13" s="27">
        <v>1</v>
      </c>
      <c r="F13" s="27">
        <v>1</v>
      </c>
      <c r="G13" s="27">
        <v>1</v>
      </c>
      <c r="H13" s="31">
        <v>1</v>
      </c>
      <c r="I13" s="66">
        <f t="shared" si="0"/>
        <v>5</v>
      </c>
      <c r="J13" s="5"/>
      <c r="K13" s="130" t="s">
        <v>138</v>
      </c>
      <c r="L13" s="129">
        <f>I26</f>
        <v>6</v>
      </c>
      <c r="M13" s="5"/>
      <c r="N13" s="5"/>
      <c r="O13" s="5"/>
      <c r="P13" s="5"/>
      <c r="Q13" s="5"/>
      <c r="R13" s="19" t="s">
        <v>36</v>
      </c>
      <c r="S13" s="3"/>
      <c r="T13" s="44">
        <v>1</v>
      </c>
      <c r="U13" s="47"/>
      <c r="V13" s="46"/>
      <c r="W13" s="44">
        <v>1</v>
      </c>
      <c r="X13" s="47"/>
      <c r="Y13" s="46"/>
      <c r="Z13" s="44">
        <v>1</v>
      </c>
      <c r="AA13" s="45"/>
      <c r="AB13" s="51"/>
      <c r="AC13" s="44">
        <v>1</v>
      </c>
      <c r="AD13" s="47"/>
      <c r="AE13" s="48"/>
      <c r="AF13" s="2">
        <f t="shared" si="1"/>
        <v>4</v>
      </c>
      <c r="AG13" s="5" t="s">
        <v>7</v>
      </c>
      <c r="AH13" s="130" t="s">
        <v>138</v>
      </c>
      <c r="AI13" s="129">
        <f>AF26</f>
        <v>6</v>
      </c>
    </row>
    <row r="14" spans="1:36" ht="34.5" x14ac:dyDescent="0.25">
      <c r="A14" s="5"/>
      <c r="B14" s="7" t="s">
        <v>37</v>
      </c>
      <c r="C14" s="2" t="s">
        <v>38</v>
      </c>
      <c r="D14" s="27">
        <v>3</v>
      </c>
      <c r="E14" s="27">
        <v>3</v>
      </c>
      <c r="F14" s="4"/>
      <c r="G14" s="4"/>
      <c r="H14" s="16"/>
      <c r="I14" s="66">
        <f t="shared" si="0"/>
        <v>6</v>
      </c>
      <c r="J14" s="5"/>
      <c r="K14" s="130" t="s">
        <v>127</v>
      </c>
      <c r="L14" s="129">
        <f>I21+I23+I25+I27+I28+I29</f>
        <v>49</v>
      </c>
      <c r="M14" s="5"/>
      <c r="N14" s="5"/>
      <c r="O14" s="5"/>
      <c r="P14" s="5"/>
      <c r="Q14" s="5"/>
      <c r="R14" s="7" t="s">
        <v>37</v>
      </c>
      <c r="S14" s="2" t="s">
        <v>38</v>
      </c>
      <c r="T14" s="44">
        <v>3</v>
      </c>
      <c r="U14" s="47"/>
      <c r="V14" s="46"/>
      <c r="W14" s="44">
        <v>3</v>
      </c>
      <c r="X14" s="47"/>
      <c r="Y14" s="46"/>
      <c r="Z14" s="50"/>
      <c r="AA14" s="45"/>
      <c r="AB14" s="46"/>
      <c r="AC14" s="50"/>
      <c r="AD14" s="47"/>
      <c r="AE14" s="48"/>
      <c r="AF14" s="2">
        <f t="shared" si="1"/>
        <v>6</v>
      </c>
      <c r="AG14" s="5" t="s">
        <v>7</v>
      </c>
      <c r="AH14" s="130" t="s">
        <v>127</v>
      </c>
      <c r="AI14" s="129">
        <f>AF21+AF23+AF25+AF27+AF28+AF29</f>
        <v>49</v>
      </c>
    </row>
    <row r="15" spans="1:36" ht="34.5" x14ac:dyDescent="0.25">
      <c r="A15" s="5"/>
      <c r="B15" s="8" t="s">
        <v>39</v>
      </c>
      <c r="C15" s="2" t="s">
        <v>40</v>
      </c>
      <c r="D15" s="28">
        <v>1</v>
      </c>
      <c r="E15" s="28">
        <v>1</v>
      </c>
      <c r="F15" s="4"/>
      <c r="G15" s="4"/>
      <c r="H15" s="16"/>
      <c r="I15" s="66">
        <f t="shared" si="0"/>
        <v>2</v>
      </c>
      <c r="J15" s="5"/>
      <c r="K15" s="130" t="s">
        <v>96</v>
      </c>
      <c r="L15" s="129">
        <f>I10</f>
        <v>4</v>
      </c>
      <c r="M15" s="5"/>
      <c r="N15" s="5"/>
      <c r="O15" s="5"/>
      <c r="P15" s="5"/>
      <c r="Q15" s="5"/>
      <c r="R15" s="8" t="s">
        <v>39</v>
      </c>
      <c r="S15" s="2" t="s">
        <v>40</v>
      </c>
      <c r="T15" s="63">
        <v>1</v>
      </c>
      <c r="U15" s="47"/>
      <c r="V15" s="46" t="s">
        <v>7</v>
      </c>
      <c r="W15" s="52">
        <v>1</v>
      </c>
      <c r="X15" s="47"/>
      <c r="Y15" s="46" t="s">
        <v>7</v>
      </c>
      <c r="Z15" s="50"/>
      <c r="AA15" s="45"/>
      <c r="AB15" s="46"/>
      <c r="AC15" s="50"/>
      <c r="AD15" s="47"/>
      <c r="AE15" s="48"/>
      <c r="AF15" s="2">
        <f t="shared" si="1"/>
        <v>2</v>
      </c>
      <c r="AG15" s="5" t="s">
        <v>7</v>
      </c>
      <c r="AH15" s="130" t="s">
        <v>96</v>
      </c>
      <c r="AI15" s="129">
        <f>AF10</f>
        <v>4</v>
      </c>
    </row>
    <row r="16" spans="1:36" ht="34.5" x14ac:dyDescent="0.25">
      <c r="A16" s="5"/>
      <c r="B16" s="7" t="s">
        <v>41</v>
      </c>
      <c r="C16" s="2" t="s">
        <v>42</v>
      </c>
      <c r="D16" s="27">
        <v>3</v>
      </c>
      <c r="E16" s="27">
        <v>3</v>
      </c>
      <c r="F16" s="4"/>
      <c r="G16" s="4"/>
      <c r="H16" s="16"/>
      <c r="I16" s="66">
        <f t="shared" si="0"/>
        <v>6</v>
      </c>
      <c r="J16" s="5"/>
      <c r="K16" s="130" t="s">
        <v>130</v>
      </c>
      <c r="L16" s="129">
        <f>I11</f>
        <v>4</v>
      </c>
      <c r="M16" s="5"/>
      <c r="N16" s="5"/>
      <c r="O16" s="5"/>
      <c r="P16" s="5"/>
      <c r="Q16" s="5"/>
      <c r="R16" s="7" t="s">
        <v>41</v>
      </c>
      <c r="S16" s="2" t="s">
        <v>42</v>
      </c>
      <c r="T16" s="44">
        <v>3</v>
      </c>
      <c r="U16" s="47"/>
      <c r="V16" s="46"/>
      <c r="W16" s="44">
        <v>3</v>
      </c>
      <c r="X16" s="47"/>
      <c r="Y16" s="46"/>
      <c r="Z16" s="50"/>
      <c r="AA16" s="45"/>
      <c r="AB16" s="46"/>
      <c r="AC16" s="50"/>
      <c r="AD16" s="47"/>
      <c r="AE16" s="48"/>
      <c r="AF16" s="2">
        <f t="shared" si="1"/>
        <v>6</v>
      </c>
      <c r="AG16" s="5" t="s">
        <v>7</v>
      </c>
      <c r="AH16" s="130" t="s">
        <v>130</v>
      </c>
      <c r="AI16" s="129">
        <f>AF11</f>
        <v>4</v>
      </c>
    </row>
    <row r="17" spans="1:35" ht="22.5" customHeight="1" x14ac:dyDescent="0.25">
      <c r="A17" s="5"/>
      <c r="B17" s="8" t="s">
        <v>39</v>
      </c>
      <c r="C17" s="2" t="s">
        <v>43</v>
      </c>
      <c r="D17" s="28">
        <v>1</v>
      </c>
      <c r="E17" s="28">
        <v>1</v>
      </c>
      <c r="F17" s="4"/>
      <c r="G17" s="4"/>
      <c r="H17" s="16"/>
      <c r="I17" s="66">
        <f t="shared" si="0"/>
        <v>2</v>
      </c>
      <c r="J17" s="5"/>
      <c r="K17" s="130" t="s">
        <v>85</v>
      </c>
      <c r="L17" s="129">
        <f>I6+I8</f>
        <v>30</v>
      </c>
      <c r="M17" s="5"/>
      <c r="N17" s="5"/>
      <c r="O17" s="5"/>
      <c r="P17" s="5"/>
      <c r="Q17" s="5"/>
      <c r="R17" s="8" t="s">
        <v>39</v>
      </c>
      <c r="S17" s="2" t="s">
        <v>43</v>
      </c>
      <c r="T17" s="63">
        <v>1</v>
      </c>
      <c r="U17" s="47"/>
      <c r="V17" s="46"/>
      <c r="W17" s="52">
        <v>1</v>
      </c>
      <c r="X17" s="47"/>
      <c r="Y17" s="46"/>
      <c r="Z17" s="50"/>
      <c r="AA17" s="45"/>
      <c r="AB17" s="46"/>
      <c r="AC17" s="50"/>
      <c r="AD17" s="47"/>
      <c r="AE17" s="48"/>
      <c r="AF17" s="2">
        <f t="shared" si="1"/>
        <v>2</v>
      </c>
      <c r="AG17" s="5" t="s">
        <v>7</v>
      </c>
      <c r="AH17" s="130" t="s">
        <v>85</v>
      </c>
      <c r="AI17" s="129">
        <f>AF6+AF8</f>
        <v>30</v>
      </c>
    </row>
    <row r="18" spans="1:35" ht="34.5" x14ac:dyDescent="0.25">
      <c r="A18" s="5"/>
      <c r="B18" s="62" t="s">
        <v>44</v>
      </c>
      <c r="C18" s="2" t="s">
        <v>45</v>
      </c>
      <c r="D18" s="27">
        <v>1</v>
      </c>
      <c r="E18" s="28"/>
      <c r="F18" s="4"/>
      <c r="G18" s="4"/>
      <c r="H18" s="16"/>
      <c r="I18" s="66">
        <f t="shared" si="0"/>
        <v>1</v>
      </c>
      <c r="J18" s="5"/>
      <c r="K18" s="130" t="s">
        <v>87</v>
      </c>
      <c r="L18" s="129">
        <f>I7</f>
        <v>15</v>
      </c>
      <c r="M18" s="5"/>
      <c r="N18" s="5"/>
      <c r="O18" s="5"/>
      <c r="P18" s="5"/>
      <c r="Q18" s="5"/>
      <c r="R18" s="62" t="s">
        <v>44</v>
      </c>
      <c r="S18" s="2" t="s">
        <v>45</v>
      </c>
      <c r="T18" s="44">
        <v>1</v>
      </c>
      <c r="U18" s="47"/>
      <c r="V18" s="46"/>
      <c r="W18" s="52"/>
      <c r="X18" s="47"/>
      <c r="Y18" s="46"/>
      <c r="Z18" s="50"/>
      <c r="AA18" s="45"/>
      <c r="AB18" s="46"/>
      <c r="AC18" s="50"/>
      <c r="AD18" s="47"/>
      <c r="AE18" s="48"/>
      <c r="AF18" s="2">
        <f t="shared" si="1"/>
        <v>1</v>
      </c>
      <c r="AG18" s="5" t="s">
        <v>7</v>
      </c>
      <c r="AH18" s="130" t="s">
        <v>87</v>
      </c>
      <c r="AI18" s="129">
        <f>AF7</f>
        <v>15</v>
      </c>
    </row>
    <row r="19" spans="1:35" ht="34.5" x14ac:dyDescent="0.25">
      <c r="A19" s="5"/>
      <c r="B19" s="7" t="s">
        <v>46</v>
      </c>
      <c r="C19" s="2" t="s">
        <v>47</v>
      </c>
      <c r="D19" s="27">
        <v>3</v>
      </c>
      <c r="E19" s="27">
        <v>3</v>
      </c>
      <c r="F19" s="4"/>
      <c r="G19" s="4"/>
      <c r="H19" s="16"/>
      <c r="I19" s="66">
        <f t="shared" si="0"/>
        <v>6</v>
      </c>
      <c r="J19" s="5"/>
      <c r="K19" s="130" t="s">
        <v>99</v>
      </c>
      <c r="L19" s="129">
        <f>I12</f>
        <v>10</v>
      </c>
      <c r="M19" s="5"/>
      <c r="N19" s="5"/>
      <c r="O19" s="5"/>
      <c r="P19" s="5"/>
      <c r="Q19" s="5"/>
      <c r="R19" s="7" t="s">
        <v>46</v>
      </c>
      <c r="S19" s="2" t="s">
        <v>47</v>
      </c>
      <c r="T19" s="44">
        <v>3</v>
      </c>
      <c r="U19" s="47"/>
      <c r="V19" s="46"/>
      <c r="W19" s="44">
        <v>3</v>
      </c>
      <c r="X19" s="47"/>
      <c r="Y19" s="46"/>
      <c r="Z19" s="50"/>
      <c r="AA19" s="45"/>
      <c r="AB19" s="46"/>
      <c r="AC19" s="50"/>
      <c r="AD19" s="47"/>
      <c r="AE19" s="48"/>
      <c r="AF19" s="2">
        <f t="shared" si="1"/>
        <v>6</v>
      </c>
      <c r="AG19" s="5" t="s">
        <v>7</v>
      </c>
      <c r="AH19" s="130" t="s">
        <v>99</v>
      </c>
      <c r="AI19" s="129">
        <f>AF12</f>
        <v>10</v>
      </c>
    </row>
    <row r="20" spans="1:35" ht="34.5" x14ac:dyDescent="0.25">
      <c r="A20" s="5"/>
      <c r="B20" s="8" t="s">
        <v>39</v>
      </c>
      <c r="C20" s="2" t="s">
        <v>48</v>
      </c>
      <c r="D20" s="28">
        <v>1</v>
      </c>
      <c r="E20" s="28">
        <v>1</v>
      </c>
      <c r="F20" s="4"/>
      <c r="G20" s="4"/>
      <c r="H20" s="16"/>
      <c r="I20" s="66">
        <f t="shared" si="0"/>
        <v>2</v>
      </c>
      <c r="J20" s="5"/>
      <c r="K20" s="130" t="s">
        <v>133</v>
      </c>
      <c r="L20" s="129">
        <f>I17</f>
        <v>2</v>
      </c>
      <c r="M20" s="5"/>
      <c r="N20" s="5"/>
      <c r="O20" s="5"/>
      <c r="P20" s="5"/>
      <c r="Q20" s="5"/>
      <c r="R20" s="8" t="s">
        <v>39</v>
      </c>
      <c r="S20" s="2" t="s">
        <v>48</v>
      </c>
      <c r="T20" s="63">
        <v>1</v>
      </c>
      <c r="U20" s="47"/>
      <c r="V20" s="46"/>
      <c r="W20" s="52">
        <v>1</v>
      </c>
      <c r="X20" s="47"/>
      <c r="Y20" s="46"/>
      <c r="Z20" s="50"/>
      <c r="AA20" s="45"/>
      <c r="AB20" s="46"/>
      <c r="AC20" s="50"/>
      <c r="AD20" s="47"/>
      <c r="AE20" s="48"/>
      <c r="AF20" s="2">
        <f t="shared" si="1"/>
        <v>2</v>
      </c>
      <c r="AG20" s="5" t="s">
        <v>7</v>
      </c>
      <c r="AH20" s="130" t="s">
        <v>133</v>
      </c>
      <c r="AI20" s="129">
        <f>AF17</f>
        <v>2</v>
      </c>
    </row>
    <row r="21" spans="1:35" ht="34.5" x14ac:dyDescent="0.25">
      <c r="A21" s="5"/>
      <c r="B21" s="7" t="s">
        <v>49</v>
      </c>
      <c r="C21" s="2" t="s">
        <v>50</v>
      </c>
      <c r="D21" s="27">
        <v>3</v>
      </c>
      <c r="E21" s="4"/>
      <c r="F21" s="4"/>
      <c r="G21" s="4"/>
      <c r="H21" s="16"/>
      <c r="I21" s="66">
        <f t="shared" si="0"/>
        <v>3</v>
      </c>
      <c r="J21" s="5"/>
      <c r="K21" s="130" t="s">
        <v>135</v>
      </c>
      <c r="L21" s="129">
        <f>I31</f>
        <v>4</v>
      </c>
      <c r="M21" s="5"/>
      <c r="N21" s="5"/>
      <c r="O21" s="5"/>
      <c r="P21" s="5"/>
      <c r="Q21" s="5"/>
      <c r="R21" s="7" t="s">
        <v>49</v>
      </c>
      <c r="S21" s="2" t="s">
        <v>50</v>
      </c>
      <c r="T21" s="44">
        <v>3</v>
      </c>
      <c r="U21" s="47"/>
      <c r="V21" s="46"/>
      <c r="W21" s="50"/>
      <c r="X21" s="47"/>
      <c r="Y21" s="46"/>
      <c r="Z21" s="50"/>
      <c r="AA21" s="45"/>
      <c r="AB21" s="46"/>
      <c r="AC21" s="50"/>
      <c r="AD21" s="47"/>
      <c r="AE21" s="48"/>
      <c r="AF21" s="2">
        <f t="shared" si="1"/>
        <v>3</v>
      </c>
      <c r="AG21" s="5" t="s">
        <v>7</v>
      </c>
      <c r="AH21" s="130" t="s">
        <v>135</v>
      </c>
      <c r="AI21" s="129">
        <f>AF31</f>
        <v>4</v>
      </c>
    </row>
    <row r="22" spans="1:35" ht="34.5" x14ac:dyDescent="0.25">
      <c r="A22" s="5"/>
      <c r="B22" s="8" t="s">
        <v>39</v>
      </c>
      <c r="C22" s="2" t="s">
        <v>51</v>
      </c>
      <c r="D22" s="28">
        <v>2</v>
      </c>
      <c r="E22" s="4"/>
      <c r="F22" s="4"/>
      <c r="G22" s="4"/>
      <c r="H22" s="16"/>
      <c r="I22" s="66">
        <f t="shared" si="0"/>
        <v>2</v>
      </c>
      <c r="J22" s="5"/>
      <c r="K22" s="130" t="s">
        <v>136</v>
      </c>
      <c r="L22" s="129">
        <f>I22+I30</f>
        <v>25</v>
      </c>
      <c r="M22" s="5"/>
      <c r="N22" s="5"/>
      <c r="O22" s="5"/>
      <c r="P22" s="5"/>
      <c r="Q22" s="5"/>
      <c r="R22" s="8" t="s">
        <v>39</v>
      </c>
      <c r="S22" s="2" t="s">
        <v>51</v>
      </c>
      <c r="T22" s="63">
        <v>2</v>
      </c>
      <c r="U22" s="47"/>
      <c r="V22" s="46"/>
      <c r="W22" s="50"/>
      <c r="X22" s="47"/>
      <c r="Y22" s="46"/>
      <c r="Z22" s="50"/>
      <c r="AA22" s="45"/>
      <c r="AB22" s="46"/>
      <c r="AC22" s="50"/>
      <c r="AD22" s="47"/>
      <c r="AE22" s="48"/>
      <c r="AF22" s="2">
        <f t="shared" si="1"/>
        <v>2</v>
      </c>
      <c r="AG22" s="5" t="s">
        <v>7</v>
      </c>
      <c r="AH22" s="130" t="s">
        <v>136</v>
      </c>
      <c r="AI22" s="129">
        <f>AF22+AF30</f>
        <v>25</v>
      </c>
    </row>
    <row r="23" spans="1:35" ht="34.5" x14ac:dyDescent="0.25">
      <c r="A23" s="5"/>
      <c r="B23" s="7" t="s">
        <v>52</v>
      </c>
      <c r="C23" s="2" t="s">
        <v>50</v>
      </c>
      <c r="D23" s="4"/>
      <c r="E23" s="27">
        <v>3</v>
      </c>
      <c r="F23" s="4"/>
      <c r="G23" s="4"/>
      <c r="H23" s="16"/>
      <c r="I23" s="66">
        <f t="shared" si="0"/>
        <v>3</v>
      </c>
      <c r="J23" s="5"/>
      <c r="K23" s="130" t="s">
        <v>137</v>
      </c>
      <c r="L23" s="129">
        <f>I15</f>
        <v>2</v>
      </c>
      <c r="M23" s="5"/>
      <c r="N23" s="5"/>
      <c r="O23" s="5"/>
      <c r="P23" s="5"/>
      <c r="Q23" s="5"/>
      <c r="R23" s="7" t="s">
        <v>52</v>
      </c>
      <c r="S23" s="2" t="s">
        <v>50</v>
      </c>
      <c r="T23" s="50"/>
      <c r="U23" s="47"/>
      <c r="V23" s="46"/>
      <c r="W23" s="44">
        <v>3</v>
      </c>
      <c r="X23" s="47"/>
      <c r="Y23" s="46"/>
      <c r="Z23" s="50"/>
      <c r="AA23" s="45"/>
      <c r="AB23" s="46"/>
      <c r="AC23" s="50"/>
      <c r="AD23" s="47"/>
      <c r="AE23" s="48"/>
      <c r="AF23" s="2">
        <f t="shared" si="1"/>
        <v>3</v>
      </c>
      <c r="AG23" s="5" t="s">
        <v>7</v>
      </c>
      <c r="AH23" s="130" t="s">
        <v>137</v>
      </c>
      <c r="AI23" s="129">
        <f>AF15</f>
        <v>2</v>
      </c>
    </row>
    <row r="24" spans="1:35" ht="34.5" x14ac:dyDescent="0.3">
      <c r="A24" s="5"/>
      <c r="B24" s="7" t="s">
        <v>53</v>
      </c>
      <c r="C24" s="2" t="s">
        <v>54</v>
      </c>
      <c r="D24" s="1"/>
      <c r="E24" s="1"/>
      <c r="F24" s="27">
        <v>1</v>
      </c>
      <c r="G24" s="27">
        <v>1</v>
      </c>
      <c r="H24" s="16"/>
      <c r="I24" s="66">
        <f t="shared" si="0"/>
        <v>2</v>
      </c>
      <c r="J24" s="5"/>
      <c r="K24" s="130" t="s">
        <v>134</v>
      </c>
      <c r="L24" s="129">
        <f>I20</f>
        <v>2</v>
      </c>
      <c r="M24" s="5"/>
      <c r="N24" s="5"/>
      <c r="O24" s="5"/>
      <c r="P24" s="5"/>
      <c r="Q24" s="5"/>
      <c r="R24" s="7" t="s">
        <v>53</v>
      </c>
      <c r="S24" s="2" t="s">
        <v>54</v>
      </c>
      <c r="T24" s="53"/>
      <c r="U24" s="54"/>
      <c r="V24" s="55"/>
      <c r="W24" s="53"/>
      <c r="X24" s="54"/>
      <c r="Y24" s="55"/>
      <c r="Z24" s="44">
        <v>1</v>
      </c>
      <c r="AA24" s="45"/>
      <c r="AB24" s="46"/>
      <c r="AC24" s="44">
        <v>1</v>
      </c>
      <c r="AD24" s="47"/>
      <c r="AE24" s="48"/>
      <c r="AF24" s="2">
        <f t="shared" si="1"/>
        <v>2</v>
      </c>
      <c r="AG24" s="5" t="s">
        <v>7</v>
      </c>
      <c r="AH24" s="130" t="s">
        <v>134</v>
      </c>
      <c r="AI24" s="129">
        <f>AF20</f>
        <v>2</v>
      </c>
    </row>
    <row r="25" spans="1:35" ht="63.75" x14ac:dyDescent="0.25">
      <c r="A25" s="5"/>
      <c r="B25" s="7" t="s">
        <v>55</v>
      </c>
      <c r="C25" s="2" t="s">
        <v>56</v>
      </c>
      <c r="D25" s="2"/>
      <c r="E25" s="2"/>
      <c r="F25" s="27">
        <v>6</v>
      </c>
      <c r="G25" s="27">
        <v>6</v>
      </c>
      <c r="H25" s="31">
        <v>6</v>
      </c>
      <c r="I25" s="66">
        <f t="shared" si="0"/>
        <v>18</v>
      </c>
      <c r="J25" s="5"/>
      <c r="K25" s="164" t="s">
        <v>160</v>
      </c>
      <c r="L25" s="132">
        <f>SUM(L7:L19)</f>
        <v>161</v>
      </c>
      <c r="M25" s="5"/>
      <c r="N25" s="5"/>
      <c r="O25" s="5"/>
      <c r="P25" s="5"/>
      <c r="Q25" s="5"/>
      <c r="R25" s="7" t="s">
        <v>55</v>
      </c>
      <c r="S25" s="2" t="s">
        <v>56</v>
      </c>
      <c r="T25" s="50"/>
      <c r="U25" s="45">
        <v>1</v>
      </c>
      <c r="V25" s="46">
        <v>1</v>
      </c>
      <c r="W25" s="50"/>
      <c r="X25" s="45">
        <v>1</v>
      </c>
      <c r="Y25" s="46"/>
      <c r="Z25" s="44">
        <v>6</v>
      </c>
      <c r="AA25" s="45">
        <v>1</v>
      </c>
      <c r="AB25" s="46">
        <v>1</v>
      </c>
      <c r="AC25" s="44">
        <v>6</v>
      </c>
      <c r="AD25" s="45">
        <v>1</v>
      </c>
      <c r="AE25" s="48"/>
      <c r="AF25" s="2">
        <f t="shared" si="1"/>
        <v>18</v>
      </c>
      <c r="AG25" s="5" t="s">
        <v>7</v>
      </c>
      <c r="AH25" s="164" t="s">
        <v>160</v>
      </c>
      <c r="AI25" s="132">
        <f>SUM(AI7:AI19)</f>
        <v>160</v>
      </c>
    </row>
    <row r="26" spans="1:35" ht="46.5" x14ac:dyDescent="0.25">
      <c r="A26" s="5"/>
      <c r="B26" s="7" t="s">
        <v>57</v>
      </c>
      <c r="C26" s="6" t="s">
        <v>58</v>
      </c>
      <c r="D26" s="2"/>
      <c r="E26" s="2"/>
      <c r="F26" s="27">
        <v>3</v>
      </c>
      <c r="G26" s="27">
        <v>3</v>
      </c>
      <c r="H26" s="16"/>
      <c r="I26" s="66">
        <f t="shared" si="0"/>
        <v>6</v>
      </c>
      <c r="J26" s="5"/>
      <c r="K26" s="164" t="s">
        <v>151</v>
      </c>
      <c r="L26" s="133">
        <f>SUM(L20:L24)</f>
        <v>35</v>
      </c>
      <c r="M26" s="5"/>
      <c r="N26" s="5"/>
      <c r="O26" s="5"/>
      <c r="P26" s="5"/>
      <c r="Q26" s="5"/>
      <c r="R26" s="7" t="s">
        <v>57</v>
      </c>
      <c r="S26" s="6" t="s">
        <v>58</v>
      </c>
      <c r="T26" s="50"/>
      <c r="U26" s="47"/>
      <c r="V26" s="46"/>
      <c r="W26" s="50"/>
      <c r="X26" s="47"/>
      <c r="Y26" s="46"/>
      <c r="Z26" s="44">
        <v>3</v>
      </c>
      <c r="AA26" s="45"/>
      <c r="AB26" s="46"/>
      <c r="AC26" s="44">
        <v>3</v>
      </c>
      <c r="AD26" s="45"/>
      <c r="AE26" s="48"/>
      <c r="AF26" s="2">
        <f t="shared" si="1"/>
        <v>6</v>
      </c>
      <c r="AG26" s="5" t="s">
        <v>7</v>
      </c>
      <c r="AH26" s="164" t="s">
        <v>151</v>
      </c>
      <c r="AI26" s="133">
        <f>SUM(AI20:AI24)</f>
        <v>35</v>
      </c>
    </row>
    <row r="27" spans="1:35" ht="37.5" customHeight="1" x14ac:dyDescent="0.25">
      <c r="A27" s="5"/>
      <c r="B27" s="7" t="s">
        <v>59</v>
      </c>
      <c r="C27" s="2" t="s">
        <v>56</v>
      </c>
      <c r="D27" s="2"/>
      <c r="E27" s="2"/>
      <c r="F27" s="27">
        <v>4</v>
      </c>
      <c r="G27" s="27">
        <v>4</v>
      </c>
      <c r="H27" s="32">
        <v>4</v>
      </c>
      <c r="I27" s="66">
        <f t="shared" si="0"/>
        <v>12</v>
      </c>
      <c r="J27" s="5"/>
      <c r="K27" s="164" t="s">
        <v>152</v>
      </c>
      <c r="L27" s="174">
        <f>SUM(L25+L26)</f>
        <v>196</v>
      </c>
      <c r="M27" s="5"/>
      <c r="N27" s="5"/>
      <c r="O27" s="5"/>
      <c r="P27" s="5"/>
      <c r="Q27" s="5"/>
      <c r="R27" s="7" t="s">
        <v>59</v>
      </c>
      <c r="S27" s="2" t="s">
        <v>56</v>
      </c>
      <c r="T27" s="50"/>
      <c r="U27" s="45">
        <v>1</v>
      </c>
      <c r="V27" s="46"/>
      <c r="W27" s="50"/>
      <c r="X27" s="45">
        <v>1</v>
      </c>
      <c r="Y27" s="46"/>
      <c r="Z27" s="44">
        <v>4</v>
      </c>
      <c r="AA27" s="45">
        <v>1</v>
      </c>
      <c r="AB27" s="46"/>
      <c r="AC27" s="44">
        <v>4</v>
      </c>
      <c r="AD27" s="45"/>
      <c r="AE27" s="48">
        <v>1</v>
      </c>
      <c r="AF27" s="2">
        <f t="shared" si="1"/>
        <v>12</v>
      </c>
      <c r="AG27" s="5" t="s">
        <v>7</v>
      </c>
      <c r="AH27" s="164" t="s">
        <v>152</v>
      </c>
      <c r="AI27" s="174">
        <f>SUM(AI25+AI26)</f>
        <v>195</v>
      </c>
    </row>
    <row r="28" spans="1:35" ht="18.75" x14ac:dyDescent="0.25">
      <c r="A28" s="5"/>
      <c r="B28" s="7" t="s">
        <v>60</v>
      </c>
      <c r="C28" s="2" t="s">
        <v>56</v>
      </c>
      <c r="D28" s="2"/>
      <c r="E28" s="2"/>
      <c r="F28" s="27">
        <v>3</v>
      </c>
      <c r="G28" s="27">
        <v>3</v>
      </c>
      <c r="H28" s="32">
        <v>4</v>
      </c>
      <c r="I28" s="66">
        <f t="shared" si="0"/>
        <v>10</v>
      </c>
      <c r="J28" s="5"/>
      <c r="K28" s="5"/>
      <c r="L28" s="5"/>
      <c r="M28" s="5"/>
      <c r="N28" s="5"/>
      <c r="O28" s="5"/>
      <c r="P28" s="5"/>
      <c r="Q28" s="5"/>
      <c r="R28" s="7" t="s">
        <v>60</v>
      </c>
      <c r="S28" s="2" t="s">
        <v>56</v>
      </c>
      <c r="T28" s="50"/>
      <c r="U28" s="47"/>
      <c r="V28" s="46"/>
      <c r="W28" s="50"/>
      <c r="X28" s="47"/>
      <c r="Y28" s="46"/>
      <c r="Z28" s="44">
        <v>3</v>
      </c>
      <c r="AA28" s="45">
        <v>1</v>
      </c>
      <c r="AB28" s="46"/>
      <c r="AC28" s="44">
        <v>3</v>
      </c>
      <c r="AD28" s="45">
        <v>1</v>
      </c>
      <c r="AE28" s="48">
        <v>2</v>
      </c>
      <c r="AF28" s="2">
        <f t="shared" si="1"/>
        <v>10</v>
      </c>
      <c r="AG28" s="5" t="s">
        <v>7</v>
      </c>
      <c r="AH28" s="5"/>
    </row>
    <row r="29" spans="1:35" ht="18.75" x14ac:dyDescent="0.25">
      <c r="A29" s="5"/>
      <c r="B29" s="7" t="s">
        <v>61</v>
      </c>
      <c r="C29" s="2" t="s">
        <v>56</v>
      </c>
      <c r="D29" s="2"/>
      <c r="E29" s="2"/>
      <c r="F29" s="2"/>
      <c r="G29" s="2"/>
      <c r="H29" s="31">
        <v>3</v>
      </c>
      <c r="I29" s="66">
        <f t="shared" si="0"/>
        <v>3</v>
      </c>
      <c r="J29" s="5"/>
      <c r="K29" s="5"/>
      <c r="L29" s="5"/>
      <c r="M29" s="5"/>
      <c r="N29" s="5"/>
      <c r="O29" s="5"/>
      <c r="P29" s="5"/>
      <c r="Q29" s="5"/>
      <c r="R29" s="7" t="s">
        <v>61</v>
      </c>
      <c r="S29" s="2" t="s">
        <v>56</v>
      </c>
      <c r="T29" s="50"/>
      <c r="U29" s="47"/>
      <c r="V29" s="46"/>
      <c r="W29" s="50"/>
      <c r="X29" s="47"/>
      <c r="Y29" s="46"/>
      <c r="Z29" s="56"/>
      <c r="AA29" s="45"/>
      <c r="AB29" s="46"/>
      <c r="AC29" s="44">
        <v>2</v>
      </c>
      <c r="AD29" s="45"/>
      <c r="AE29" s="48">
        <v>1</v>
      </c>
      <c r="AF29" s="2">
        <f t="shared" si="1"/>
        <v>3</v>
      </c>
      <c r="AG29" s="5" t="s">
        <v>7</v>
      </c>
      <c r="AH29" s="5"/>
    </row>
    <row r="30" spans="1:35" ht="18.75" x14ac:dyDescent="0.25">
      <c r="A30" s="5"/>
      <c r="B30" s="8" t="s">
        <v>39</v>
      </c>
      <c r="C30" s="2" t="s">
        <v>51</v>
      </c>
      <c r="D30" s="2"/>
      <c r="E30" s="2"/>
      <c r="F30" s="28">
        <v>6</v>
      </c>
      <c r="G30" s="28">
        <v>7</v>
      </c>
      <c r="H30" s="33">
        <v>10</v>
      </c>
      <c r="I30" s="66">
        <f t="shared" si="0"/>
        <v>23</v>
      </c>
      <c r="J30" s="5"/>
      <c r="K30" s="5"/>
      <c r="L30" s="5"/>
      <c r="M30" s="5"/>
      <c r="N30" s="5"/>
      <c r="O30" s="5"/>
      <c r="P30" s="5"/>
      <c r="Q30" s="5"/>
      <c r="R30" s="8" t="s">
        <v>39</v>
      </c>
      <c r="S30" s="2" t="s">
        <v>51</v>
      </c>
      <c r="T30" s="52">
        <v>5</v>
      </c>
      <c r="U30" s="45" t="s">
        <v>7</v>
      </c>
      <c r="V30" s="58"/>
      <c r="W30" s="52">
        <v>6</v>
      </c>
      <c r="X30" s="45" t="s">
        <v>7</v>
      </c>
      <c r="Y30" s="58"/>
      <c r="Z30" s="52">
        <v>6</v>
      </c>
      <c r="AA30" s="57" t="s">
        <v>7</v>
      </c>
      <c r="AB30" s="58"/>
      <c r="AC30" s="52">
        <v>6</v>
      </c>
      <c r="AD30" s="57"/>
      <c r="AE30" s="59"/>
      <c r="AF30" s="2">
        <f t="shared" si="1"/>
        <v>23</v>
      </c>
      <c r="AG30" s="5" t="s">
        <v>7</v>
      </c>
      <c r="AH30" s="5"/>
    </row>
    <row r="31" spans="1:35" ht="18.75" x14ac:dyDescent="0.25">
      <c r="A31" s="5"/>
      <c r="B31" s="8" t="s">
        <v>39</v>
      </c>
      <c r="C31" s="2" t="s">
        <v>62</v>
      </c>
      <c r="D31" s="2"/>
      <c r="E31" s="2"/>
      <c r="F31" s="28">
        <v>2</v>
      </c>
      <c r="G31" s="28">
        <v>2</v>
      </c>
      <c r="H31" s="33"/>
      <c r="I31" s="66">
        <f t="shared" si="0"/>
        <v>4</v>
      </c>
      <c r="J31" s="5"/>
      <c r="K31" s="5"/>
      <c r="L31" s="5"/>
      <c r="M31" s="5"/>
      <c r="N31" s="5"/>
      <c r="O31" s="5"/>
      <c r="P31" s="5"/>
      <c r="Q31" s="5"/>
      <c r="R31" s="8" t="s">
        <v>39</v>
      </c>
      <c r="S31" s="2" t="s">
        <v>62</v>
      </c>
      <c r="T31" s="50"/>
      <c r="U31" s="45" t="s">
        <v>7</v>
      </c>
      <c r="V31" s="46"/>
      <c r="W31" s="50"/>
      <c r="X31" s="45" t="s">
        <v>7</v>
      </c>
      <c r="Y31" s="46"/>
      <c r="Z31" s="52">
        <v>2</v>
      </c>
      <c r="AA31" s="57" t="s">
        <v>7</v>
      </c>
      <c r="AB31" s="58"/>
      <c r="AC31" s="52">
        <v>2</v>
      </c>
      <c r="AD31" s="57"/>
      <c r="AE31" s="59"/>
      <c r="AF31" s="2">
        <f t="shared" si="1"/>
        <v>4</v>
      </c>
      <c r="AG31" s="5" t="s">
        <v>7</v>
      </c>
      <c r="AH31" s="5"/>
    </row>
    <row r="32" spans="1:35" ht="18.75" x14ac:dyDescent="0.25">
      <c r="A32" s="5"/>
      <c r="B32" s="8" t="s">
        <v>63</v>
      </c>
      <c r="C32" s="2"/>
      <c r="D32" s="30">
        <f>SUM(D6+D7+D8+D9+D10+D11+D12+D13+D14+D16+D18+D19+D21)</f>
        <v>33</v>
      </c>
      <c r="E32" s="30">
        <f>SUM(E6+E7+E8+E9+E10+E11+E12+E13+E14+E16+E19+E23)</f>
        <v>32</v>
      </c>
      <c r="F32" s="30">
        <f>SUM(F6+F7+F8+F9+F12+F13+F24+F25+F26+F27+F28)</f>
        <v>32</v>
      </c>
      <c r="G32" s="30">
        <f>SUM(G6+G7+G8+G9+G12+G13+G24+G25+G26+G27+G28)</f>
        <v>32</v>
      </c>
      <c r="H32" s="35">
        <f>SUM(H6+H7+H8+H9+H12+H13+H25+H26+H27+H28+H29)</f>
        <v>32</v>
      </c>
      <c r="I32" s="250">
        <f>SUM(I6:I31)</f>
        <v>196</v>
      </c>
      <c r="J32" s="251"/>
      <c r="K32" s="251"/>
      <c r="L32" s="6"/>
      <c r="M32" s="251"/>
      <c r="N32" s="6"/>
      <c r="O32" s="6"/>
      <c r="P32" s="6"/>
      <c r="Q32" s="6"/>
      <c r="R32" s="7" t="s">
        <v>63</v>
      </c>
      <c r="S32" s="2"/>
      <c r="T32" s="252">
        <f>SUM(T6+T7+T8+T9+T10+T11+T12+T13+T14++T16+T18+T19+T21+U6+U12+U25+U27)</f>
        <v>37</v>
      </c>
      <c r="U32" s="253"/>
      <c r="V32" s="56"/>
      <c r="W32" s="252">
        <f>SUM(W6+W7+W8+W9+W10+W11+W12+W13+W14+W16+W19+W23)+X6+X9+X25+X27</f>
        <v>36</v>
      </c>
      <c r="X32" s="253"/>
      <c r="Y32" s="56"/>
      <c r="Z32" s="252">
        <f>SUM(Z6:Z28)+AA9+AA25+AA27+AA28</f>
        <v>36</v>
      </c>
      <c r="AA32" s="253"/>
      <c r="AB32" s="56"/>
      <c r="AC32" s="252">
        <f>SUM(AC6+AC7+AC8+AC9+AC12+AC13+AC24+AC25+AC26+AC27+AC28)+AD7+AD8+AD28+AD25+AC29</f>
        <v>36</v>
      </c>
      <c r="AD32" s="253"/>
      <c r="AE32" s="60"/>
      <c r="AF32" s="250">
        <f>SUM(AF6:AF31)</f>
        <v>195</v>
      </c>
      <c r="AG32" s="5" t="s">
        <v>7</v>
      </c>
      <c r="AH32" s="251"/>
    </row>
    <row r="33" spans="1:34" ht="18.75" x14ac:dyDescent="0.25">
      <c r="A33" s="5"/>
      <c r="B33" s="8" t="s">
        <v>64</v>
      </c>
      <c r="C33" s="1"/>
      <c r="D33" s="29">
        <f>D15+D17+D20+D22</f>
        <v>5</v>
      </c>
      <c r="E33" s="29">
        <f>E15+E17+E20</f>
        <v>3</v>
      </c>
      <c r="F33" s="29">
        <f>SUM(F30:F31)</f>
        <v>8</v>
      </c>
      <c r="G33" s="29">
        <f t="shared" ref="G33:H33" si="2">SUM(G30:G31)</f>
        <v>9</v>
      </c>
      <c r="H33" s="34">
        <f t="shared" si="2"/>
        <v>10</v>
      </c>
      <c r="I33" s="250"/>
      <c r="J33" s="251"/>
      <c r="K33" s="251"/>
      <c r="L33" s="6"/>
      <c r="M33" s="251"/>
      <c r="N33" s="6"/>
      <c r="O33" s="6"/>
      <c r="P33" s="6"/>
      <c r="Q33" s="6"/>
      <c r="R33" s="8" t="s">
        <v>65</v>
      </c>
      <c r="S33" s="1"/>
      <c r="T33" s="52">
        <f>T15+T17+T20+T22+T30</f>
        <v>10</v>
      </c>
      <c r="U33" s="21" t="s">
        <v>7</v>
      </c>
      <c r="V33" s="21"/>
      <c r="W33" s="52">
        <f>W15+W17+W20+W30</f>
        <v>9</v>
      </c>
      <c r="X33" s="21"/>
      <c r="Y33" s="21"/>
      <c r="Z33" s="52">
        <f>SUM(Z30:Z31)</f>
        <v>8</v>
      </c>
      <c r="AA33" s="21"/>
      <c r="AB33" s="52"/>
      <c r="AC33" s="52">
        <f t="shared" ref="AC33" si="3">SUM(AC30:AC31)</f>
        <v>8</v>
      </c>
      <c r="AD33" s="21"/>
      <c r="AE33" s="52"/>
      <c r="AF33" s="250"/>
      <c r="AG33" s="5"/>
      <c r="AH33" s="251"/>
    </row>
    <row r="34" spans="1:34" ht="15.75" thickBot="1" x14ac:dyDescent="0.3">
      <c r="A34" s="5"/>
      <c r="B34" s="8" t="s">
        <v>66</v>
      </c>
      <c r="C34" s="1"/>
      <c r="D34" s="27">
        <f>D32*33</f>
        <v>1089</v>
      </c>
      <c r="E34" s="27">
        <f t="shared" ref="E34:H34" si="4">E32*33</f>
        <v>1056</v>
      </c>
      <c r="F34" s="27">
        <f t="shared" si="4"/>
        <v>1056</v>
      </c>
      <c r="G34" s="27">
        <f t="shared" si="4"/>
        <v>1056</v>
      </c>
      <c r="H34" s="31">
        <f t="shared" si="4"/>
        <v>1056</v>
      </c>
      <c r="I34" s="2"/>
      <c r="J34" s="5"/>
      <c r="K34" s="5"/>
      <c r="L34" s="5"/>
      <c r="M34" s="5"/>
      <c r="N34" s="5"/>
      <c r="O34" s="5"/>
      <c r="P34" s="5"/>
      <c r="Q34" s="5"/>
      <c r="R34" s="8" t="s">
        <v>67</v>
      </c>
      <c r="S34" s="1"/>
      <c r="T34" s="64">
        <f>T32*33</f>
        <v>1221</v>
      </c>
      <c r="U34" s="12"/>
      <c r="V34" s="12"/>
      <c r="W34" s="64">
        <f t="shared" ref="W34:AC34" si="5">W32*33</f>
        <v>1188</v>
      </c>
      <c r="X34" s="12"/>
      <c r="Y34" s="12"/>
      <c r="Z34" s="64">
        <f t="shared" si="5"/>
        <v>1188</v>
      </c>
      <c r="AA34" s="12"/>
      <c r="AB34" s="12"/>
      <c r="AC34" s="64">
        <f t="shared" si="5"/>
        <v>1188</v>
      </c>
      <c r="AD34" s="12"/>
      <c r="AE34" s="17"/>
      <c r="AF34" s="2"/>
      <c r="AG34" s="5"/>
      <c r="AH34" s="5"/>
    </row>
    <row r="35" spans="1:34" ht="30" customHeight="1" thickBot="1" x14ac:dyDescent="0.3">
      <c r="A35" s="5" t="s">
        <v>7</v>
      </c>
      <c r="B35" s="9" t="s">
        <v>68</v>
      </c>
      <c r="C35" s="38"/>
      <c r="D35" s="263">
        <f>SUM(D34+E34+F34+G34+H34)</f>
        <v>5313</v>
      </c>
      <c r="E35" s="264"/>
      <c r="F35" s="264"/>
      <c r="G35" s="264"/>
      <c r="H35" s="264"/>
      <c r="I35" s="12"/>
      <c r="J35" s="5"/>
      <c r="K35" s="5"/>
      <c r="L35" s="5"/>
      <c r="M35" s="5"/>
      <c r="N35" s="5"/>
      <c r="O35" s="5"/>
      <c r="P35" s="5"/>
      <c r="Q35" s="5"/>
      <c r="R35" s="13" t="s">
        <v>69</v>
      </c>
      <c r="S35" s="22"/>
      <c r="T35" s="266">
        <f>SUM(T34+W34+Z34+AC34)</f>
        <v>4785</v>
      </c>
      <c r="U35" s="267"/>
      <c r="V35" s="267"/>
      <c r="W35" s="267"/>
      <c r="X35" s="267"/>
      <c r="Y35" s="267"/>
      <c r="Z35" s="267"/>
      <c r="AA35" s="267"/>
      <c r="AB35" s="267"/>
      <c r="AC35" s="267"/>
      <c r="AD35" s="267"/>
      <c r="AE35" s="268"/>
      <c r="AF35" s="5"/>
      <c r="AG35" s="5"/>
      <c r="AH35" s="5"/>
    </row>
    <row r="36" spans="1:34" ht="49.9" customHeight="1" thickBot="1" x14ac:dyDescent="0.45">
      <c r="A36" s="5" t="s">
        <v>7</v>
      </c>
      <c r="B36" s="37" t="s">
        <v>70</v>
      </c>
      <c r="C36" s="39"/>
      <c r="D36" s="40" t="s">
        <v>7</v>
      </c>
      <c r="E36" s="40"/>
      <c r="F36" s="42">
        <f>(D33+E33+F33+G33+H33)*33</f>
        <v>1155</v>
      </c>
      <c r="G36" s="40"/>
      <c r="H36" s="40"/>
      <c r="I36" s="41"/>
      <c r="J36" s="5"/>
      <c r="K36" s="5"/>
      <c r="L36" s="5"/>
      <c r="M36" s="5"/>
      <c r="N36" s="5"/>
      <c r="O36" s="5"/>
      <c r="P36" s="5"/>
      <c r="Q36" s="5"/>
      <c r="R36" s="182" t="s">
        <v>71</v>
      </c>
      <c r="S36" s="23"/>
      <c r="T36" s="256">
        <f>SUM(V5:V31)*33</f>
        <v>99</v>
      </c>
      <c r="U36" s="257"/>
      <c r="V36" s="258"/>
      <c r="W36" s="256">
        <f>SUM(Y5:Y31)*33</f>
        <v>66</v>
      </c>
      <c r="X36" s="257"/>
      <c r="Y36" s="258"/>
      <c r="Z36" s="256">
        <f>SUM(AB6:AB25)*33</f>
        <v>66</v>
      </c>
      <c r="AA36" s="257"/>
      <c r="AB36" s="258"/>
      <c r="AC36" s="256">
        <f>(AE6+AE7+AE8+AE9+AE27+AE28+AE29)*33</f>
        <v>264</v>
      </c>
      <c r="AD36" s="257"/>
      <c r="AE36" s="258"/>
      <c r="AF36" s="36">
        <f>SUM(T36:AE36)</f>
        <v>495</v>
      </c>
      <c r="AG36" s="5"/>
      <c r="AH36" s="5"/>
    </row>
    <row r="37" spans="1:34" ht="24.75" customHeight="1" thickBot="1" x14ac:dyDescent="0.35">
      <c r="A37" s="5"/>
      <c r="B37" s="5"/>
      <c r="C37" s="5"/>
      <c r="D37" s="5"/>
      <c r="E37" s="6"/>
      <c r="F37" s="6"/>
      <c r="G37" s="6"/>
      <c r="H37" s="6"/>
      <c r="I37" s="5"/>
      <c r="J37" s="5"/>
      <c r="K37" s="5"/>
      <c r="L37" s="5"/>
      <c r="M37" s="5"/>
      <c r="N37" s="5"/>
      <c r="O37" s="5"/>
      <c r="P37" s="5"/>
      <c r="Q37" s="5"/>
      <c r="R37" s="183" t="s">
        <v>72</v>
      </c>
      <c r="S37" s="1"/>
      <c r="T37" s="246">
        <f>T35+T36+W36+Z36+AC36</f>
        <v>5280</v>
      </c>
      <c r="U37" s="247"/>
      <c r="V37" s="247"/>
      <c r="W37" s="247"/>
      <c r="X37" s="247"/>
      <c r="Y37" s="247"/>
      <c r="Z37" s="247"/>
      <c r="AA37" s="247"/>
      <c r="AB37" s="247"/>
      <c r="AC37" s="247"/>
      <c r="AD37" s="247"/>
      <c r="AE37" s="248"/>
      <c r="AF37" s="5" t="s">
        <v>7</v>
      </c>
      <c r="AG37" s="5"/>
      <c r="AH37" s="5"/>
    </row>
    <row r="38" spans="1:34" ht="19.5" thickBot="1" x14ac:dyDescent="0.35">
      <c r="A38" s="5"/>
      <c r="B38" s="5"/>
      <c r="C38" s="5"/>
      <c r="D38" s="5"/>
      <c r="E38" s="6"/>
      <c r="F38" s="6"/>
      <c r="G38" s="6"/>
      <c r="H38" s="6"/>
      <c r="I38" s="5"/>
      <c r="J38" s="5"/>
      <c r="K38" s="5"/>
      <c r="L38" s="5"/>
      <c r="M38" s="5"/>
      <c r="N38" s="5"/>
      <c r="O38" s="5"/>
      <c r="P38" s="5"/>
      <c r="Q38" s="5"/>
      <c r="R38" s="183" t="s">
        <v>148</v>
      </c>
      <c r="S38" s="1"/>
      <c r="T38" s="254">
        <f>(T33+W33+Z33+AC33)*33+(AB33+AE33)*33</f>
        <v>1155</v>
      </c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5" t="s">
        <v>7</v>
      </c>
      <c r="AG38" s="5"/>
      <c r="AH38" s="5"/>
    </row>
    <row r="39" spans="1:34" ht="43.5" customHeight="1" x14ac:dyDescent="0.25">
      <c r="A39" s="5"/>
      <c r="B39" s="5"/>
      <c r="C39" s="5"/>
      <c r="D39" s="5" t="s">
        <v>7</v>
      </c>
      <c r="E39" s="5" t="s">
        <v>7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ht="4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2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 t="s">
        <v>7</v>
      </c>
      <c r="AG40" s="5"/>
      <c r="AH40" s="5"/>
    </row>
    <row r="41" spans="1:34" ht="42.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26"/>
      <c r="U41" s="5"/>
      <c r="V41" s="5"/>
      <c r="W41" s="5"/>
      <c r="X41" s="5"/>
      <c r="Y41" s="5"/>
      <c r="AC41" t="s">
        <v>7</v>
      </c>
      <c r="AF41" s="5" t="s">
        <v>7</v>
      </c>
    </row>
    <row r="42" spans="1:34" ht="30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24"/>
      <c r="U42" s="5"/>
      <c r="V42" s="5"/>
      <c r="W42" s="5"/>
      <c r="X42" s="5"/>
      <c r="Y42" s="5"/>
      <c r="Z42" s="5"/>
    </row>
    <row r="43" spans="1:34" x14ac:dyDescent="0.25">
      <c r="T43" s="24"/>
    </row>
    <row r="44" spans="1:34" ht="39.6" customHeight="1" x14ac:dyDescent="0.25">
      <c r="T44" s="43" t="s">
        <v>7</v>
      </c>
    </row>
    <row r="45" spans="1:34" ht="43.15" customHeight="1" x14ac:dyDescent="0.25"/>
  </sheetData>
  <mergeCells count="26">
    <mergeCell ref="C4:C5"/>
    <mergeCell ref="B4:B5"/>
    <mergeCell ref="T4:Y4"/>
    <mergeCell ref="Z4:AE4"/>
    <mergeCell ref="D35:H35"/>
    <mergeCell ref="R4:R5"/>
    <mergeCell ref="S4:S5"/>
    <mergeCell ref="T35:AE35"/>
    <mergeCell ref="I32:I33"/>
    <mergeCell ref="J32:J33"/>
    <mergeCell ref="K32:K33"/>
    <mergeCell ref="M32:M33"/>
    <mergeCell ref="D4:E4"/>
    <mergeCell ref="F4:H4"/>
    <mergeCell ref="T32:U32"/>
    <mergeCell ref="T38:AE38"/>
    <mergeCell ref="T36:V36"/>
    <mergeCell ref="W36:Y36"/>
    <mergeCell ref="Z36:AB36"/>
    <mergeCell ref="AC36:AE36"/>
    <mergeCell ref="T37:AE37"/>
    <mergeCell ref="AF32:AF33"/>
    <mergeCell ref="AH32:AH33"/>
    <mergeCell ref="W32:X32"/>
    <mergeCell ref="Z32:AA32"/>
    <mergeCell ref="AC32:AD32"/>
  </mergeCells>
  <pageMargins left="0.70866141732283472" right="0.70866141732283472" top="0.74803149606299213" bottom="0.74803149606299213" header="0.31496062992125984" footer="0.31496062992125984"/>
  <pageSetup paperSize="8" scale="2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7BA8E-E3A3-41B0-B5FB-2F752E17586C}">
  <dimension ref="A1:S88"/>
  <sheetViews>
    <sheetView showGridLines="0" tabSelected="1" topLeftCell="A18" zoomScale="40" zoomScaleNormal="40" workbookViewId="0">
      <selection activeCell="C71" sqref="C71:E71"/>
    </sheetView>
  </sheetViews>
  <sheetFormatPr defaultRowHeight="15" x14ac:dyDescent="0.25"/>
  <cols>
    <col min="1" max="1" width="116.5703125" customWidth="1"/>
    <col min="2" max="2" width="51.140625" customWidth="1"/>
    <col min="3" max="3" width="30.7109375" customWidth="1"/>
    <col min="4" max="4" width="28.5703125" customWidth="1"/>
    <col min="5" max="5" width="29.85546875" customWidth="1"/>
    <col min="6" max="6" width="22.140625" customWidth="1"/>
    <col min="7" max="7" width="12.42578125" customWidth="1"/>
    <col min="8" max="8" width="30.42578125" customWidth="1"/>
    <col min="9" max="9" width="22.85546875" customWidth="1"/>
    <col min="10" max="10" width="44.140625" bestFit="1" customWidth="1"/>
    <col min="11" max="11" width="29.7109375" customWidth="1"/>
    <col min="12" max="12" width="23.5703125" customWidth="1"/>
    <col min="13" max="13" width="24.42578125" hidden="1" customWidth="1"/>
    <col min="14" max="14" width="31" customWidth="1"/>
    <col min="15" max="15" width="68.42578125" customWidth="1"/>
    <col min="16" max="16" width="32.140625" bestFit="1" customWidth="1"/>
    <col min="17" max="17" width="25.140625" bestFit="1" customWidth="1"/>
    <col min="18" max="18" width="25.5703125" bestFit="1" customWidth="1"/>
    <col min="19" max="19" width="26" customWidth="1"/>
    <col min="20" max="20" width="113.7109375" customWidth="1"/>
    <col min="21" max="21" width="31.28515625" bestFit="1" customWidth="1"/>
    <col min="23" max="23" width="54.28515625" customWidth="1"/>
    <col min="24" max="24" width="31.28515625" bestFit="1" customWidth="1"/>
    <col min="26" max="26" width="15.7109375" bestFit="1" customWidth="1"/>
    <col min="27" max="27" width="19" bestFit="1" customWidth="1"/>
    <col min="29" max="29" width="15.28515625" bestFit="1" customWidth="1"/>
    <col min="30" max="30" width="19" bestFit="1" customWidth="1"/>
    <col min="32" max="32" width="15.7109375" bestFit="1" customWidth="1"/>
    <col min="33" max="33" width="19" bestFit="1" customWidth="1"/>
    <col min="34" max="34" width="5" bestFit="1" customWidth="1"/>
    <col min="35" max="35" width="15.7109375" bestFit="1" customWidth="1"/>
    <col min="36" max="36" width="19" bestFit="1" customWidth="1"/>
    <col min="37" max="37" width="35.7109375" customWidth="1"/>
    <col min="41" max="41" width="19.140625" bestFit="1" customWidth="1"/>
    <col min="42" max="42" width="43" bestFit="1" customWidth="1"/>
  </cols>
  <sheetData>
    <row r="1" spans="1:16" ht="54" customHeight="1" thickBot="1" x14ac:dyDescent="0.3">
      <c r="A1" s="67" t="s">
        <v>73</v>
      </c>
      <c r="B1" s="67"/>
      <c r="C1" s="227" t="s">
        <v>116</v>
      </c>
      <c r="D1" s="228"/>
      <c r="E1" s="228"/>
      <c r="F1" s="228"/>
      <c r="G1" s="228"/>
      <c r="H1" s="68"/>
    </row>
    <row r="2" spans="1:16" ht="24" thickBot="1" x14ac:dyDescent="0.3">
      <c r="A2" s="67" t="s">
        <v>74</v>
      </c>
      <c r="B2" s="69"/>
      <c r="C2" s="70"/>
      <c r="D2" s="70"/>
      <c r="E2" s="70"/>
      <c r="F2" s="70"/>
      <c r="G2" s="70"/>
      <c r="H2" s="68"/>
    </row>
    <row r="3" spans="1:16" ht="23.25" x14ac:dyDescent="0.25">
      <c r="A3" s="71"/>
      <c r="B3" s="71"/>
      <c r="C3" s="70"/>
      <c r="D3" s="70"/>
      <c r="E3" s="70"/>
      <c r="F3" s="70"/>
      <c r="G3" s="70"/>
      <c r="H3" s="72"/>
    </row>
    <row r="4" spans="1:16" ht="76.5" customHeight="1" x14ac:dyDescent="0.25">
      <c r="A4" s="73"/>
      <c r="B4" s="225" t="s">
        <v>75</v>
      </c>
      <c r="C4" s="226"/>
      <c r="D4" s="226"/>
      <c r="E4" s="226"/>
      <c r="F4" s="226"/>
      <c r="G4" s="226"/>
      <c r="H4" s="74"/>
    </row>
    <row r="5" spans="1:16" ht="39.950000000000003" customHeight="1" x14ac:dyDescent="0.25">
      <c r="A5" s="229" t="s">
        <v>76</v>
      </c>
      <c r="B5" s="202" t="s">
        <v>77</v>
      </c>
      <c r="C5" s="202" t="s">
        <v>78</v>
      </c>
      <c r="D5" s="202" t="s">
        <v>79</v>
      </c>
      <c r="E5" s="202" t="s">
        <v>80</v>
      </c>
      <c r="F5" s="202" t="s">
        <v>81</v>
      </c>
      <c r="G5" s="202" t="s">
        <v>82</v>
      </c>
      <c r="H5" s="202" t="s">
        <v>117</v>
      </c>
      <c r="I5" s="202" t="s">
        <v>118</v>
      </c>
      <c r="J5" s="202" t="s">
        <v>119</v>
      </c>
    </row>
    <row r="6" spans="1:16" ht="39.950000000000003" customHeight="1" x14ac:dyDescent="0.25">
      <c r="A6" s="203"/>
      <c r="B6" s="203"/>
      <c r="C6" s="203"/>
      <c r="D6" s="203"/>
      <c r="E6" s="203"/>
      <c r="F6" s="203"/>
      <c r="G6" s="203"/>
      <c r="H6" s="203"/>
      <c r="I6" s="203"/>
      <c r="J6" s="203"/>
    </row>
    <row r="7" spans="1:16" ht="39.950000000000003" customHeight="1" x14ac:dyDescent="0.25">
      <c r="A7" s="204"/>
      <c r="B7" s="204"/>
      <c r="C7" s="230"/>
      <c r="D7" s="230"/>
      <c r="E7" s="204"/>
      <c r="F7" s="204"/>
      <c r="G7" s="204"/>
      <c r="H7" s="204"/>
      <c r="I7" s="204"/>
      <c r="J7" s="204"/>
    </row>
    <row r="8" spans="1:16" ht="39.950000000000003" customHeight="1" x14ac:dyDescent="0.25">
      <c r="A8" s="218" t="s">
        <v>83</v>
      </c>
      <c r="B8" s="221" t="s">
        <v>84</v>
      </c>
      <c r="C8" s="75" t="s">
        <v>85</v>
      </c>
      <c r="D8" s="75" t="s">
        <v>85</v>
      </c>
      <c r="E8" s="77" t="s">
        <v>86</v>
      </c>
      <c r="F8" s="82">
        <v>132</v>
      </c>
      <c r="G8" s="82">
        <v>132</v>
      </c>
      <c r="H8" s="82">
        <v>132</v>
      </c>
      <c r="I8" s="82">
        <v>132</v>
      </c>
      <c r="J8" s="82">
        <v>99</v>
      </c>
    </row>
    <row r="9" spans="1:16" ht="39.950000000000003" customHeight="1" x14ac:dyDescent="0.25">
      <c r="A9" s="219"/>
      <c r="B9" s="222"/>
      <c r="C9" s="75" t="s">
        <v>87</v>
      </c>
      <c r="D9" s="75" t="s">
        <v>87</v>
      </c>
      <c r="E9" s="77" t="s">
        <v>88</v>
      </c>
      <c r="F9" s="82">
        <v>99</v>
      </c>
      <c r="G9" s="82">
        <v>99</v>
      </c>
      <c r="H9" s="82">
        <v>99</v>
      </c>
      <c r="I9" s="82">
        <v>99</v>
      </c>
      <c r="J9" s="82">
        <v>99</v>
      </c>
    </row>
    <row r="10" spans="1:16" ht="73.5" customHeight="1" x14ac:dyDescent="0.25">
      <c r="A10" s="219"/>
      <c r="B10" s="78" t="s">
        <v>89</v>
      </c>
      <c r="C10" s="79" t="s">
        <v>162</v>
      </c>
      <c r="D10" s="125" t="s">
        <v>128</v>
      </c>
      <c r="E10" s="80" t="s">
        <v>90</v>
      </c>
      <c r="F10" s="82">
        <v>132</v>
      </c>
      <c r="G10" s="82">
        <v>132</v>
      </c>
      <c r="H10" s="82">
        <v>99</v>
      </c>
      <c r="I10" s="82">
        <v>99</v>
      </c>
      <c r="J10" s="82">
        <v>99</v>
      </c>
    </row>
    <row r="11" spans="1:16" ht="39.950000000000003" customHeight="1" x14ac:dyDescent="0.25">
      <c r="A11" s="219"/>
      <c r="B11" s="223" t="s">
        <v>91</v>
      </c>
      <c r="C11" s="75" t="s">
        <v>85</v>
      </c>
      <c r="D11" s="75" t="s">
        <v>85</v>
      </c>
      <c r="E11" s="81" t="s">
        <v>92</v>
      </c>
      <c r="F11" s="105">
        <v>66</v>
      </c>
      <c r="G11" s="82">
        <v>66</v>
      </c>
      <c r="H11" s="82">
        <v>66</v>
      </c>
      <c r="I11" s="82">
        <v>66</v>
      </c>
      <c r="J11" s="82">
        <v>66</v>
      </c>
    </row>
    <row r="12" spans="1:16" ht="39.950000000000003" customHeight="1" x14ac:dyDescent="0.25">
      <c r="A12" s="219"/>
      <c r="B12" s="224"/>
      <c r="C12" s="82" t="s">
        <v>93</v>
      </c>
      <c r="D12" s="82" t="s">
        <v>93</v>
      </c>
      <c r="E12" s="83" t="s">
        <v>94</v>
      </c>
      <c r="F12" s="105">
        <v>33</v>
      </c>
      <c r="G12" s="106"/>
      <c r="H12" s="106"/>
      <c r="I12" s="106"/>
      <c r="J12" s="106"/>
    </row>
    <row r="13" spans="1:16" ht="39.950000000000003" customHeight="1" x14ac:dyDescent="0.25">
      <c r="A13" s="219"/>
      <c r="B13" s="78" t="s">
        <v>95</v>
      </c>
      <c r="C13" s="82" t="s">
        <v>96</v>
      </c>
      <c r="D13" s="82" t="s">
        <v>96</v>
      </c>
      <c r="E13" s="84" t="s">
        <v>97</v>
      </c>
      <c r="F13" s="82">
        <v>66</v>
      </c>
      <c r="G13" s="107">
        <v>66</v>
      </c>
      <c r="H13" s="106"/>
      <c r="I13" s="106"/>
      <c r="J13" s="106"/>
      <c r="O13" s="135" t="s">
        <v>146</v>
      </c>
      <c r="P13" s="135" t="s">
        <v>63</v>
      </c>
    </row>
    <row r="14" spans="1:16" ht="39.950000000000003" customHeight="1" x14ac:dyDescent="0.25">
      <c r="A14" s="219"/>
      <c r="B14" s="78" t="s">
        <v>98</v>
      </c>
      <c r="C14" s="75" t="s">
        <v>99</v>
      </c>
      <c r="D14" s="75" t="s">
        <v>99</v>
      </c>
      <c r="E14" s="77" t="s">
        <v>98</v>
      </c>
      <c r="F14" s="82">
        <v>66</v>
      </c>
      <c r="G14" s="82">
        <v>66</v>
      </c>
      <c r="H14" s="82">
        <v>66</v>
      </c>
      <c r="I14" s="82">
        <v>66</v>
      </c>
      <c r="J14" s="82">
        <v>66</v>
      </c>
      <c r="N14" s="130" t="s">
        <v>139</v>
      </c>
      <c r="O14" s="136">
        <f>F15+G15+H15+I15+J15</f>
        <v>165</v>
      </c>
      <c r="P14" s="180">
        <f t="shared" ref="P14:P31" si="0">O14/33</f>
        <v>5</v>
      </c>
    </row>
    <row r="15" spans="1:16" ht="39.950000000000003" customHeight="1" x14ac:dyDescent="0.25">
      <c r="A15" s="220"/>
      <c r="B15" s="78" t="s">
        <v>100</v>
      </c>
      <c r="C15" s="76"/>
      <c r="D15" s="76"/>
      <c r="E15" s="77" t="s">
        <v>100</v>
      </c>
      <c r="F15" s="82">
        <v>33</v>
      </c>
      <c r="G15" s="82">
        <v>33</v>
      </c>
      <c r="H15" s="82">
        <v>33</v>
      </c>
      <c r="I15" s="82">
        <v>33</v>
      </c>
      <c r="J15" s="82">
        <v>33</v>
      </c>
      <c r="N15" s="130" t="s">
        <v>131</v>
      </c>
      <c r="O15" s="136">
        <f>F22/2 +G22/5*3</f>
        <v>165</v>
      </c>
      <c r="P15" s="180">
        <f t="shared" si="0"/>
        <v>5</v>
      </c>
    </row>
    <row r="16" spans="1:16" ht="46.5" customHeight="1" x14ac:dyDescent="0.25">
      <c r="A16" s="85" t="s">
        <v>101</v>
      </c>
      <c r="B16" s="86"/>
      <c r="C16" s="87"/>
      <c r="D16" s="87"/>
      <c r="E16" s="86"/>
      <c r="F16" s="113">
        <f>SUM(F8:F15)</f>
        <v>627</v>
      </c>
      <c r="G16" s="113">
        <f>SUM(G8:G15)</f>
        <v>594</v>
      </c>
      <c r="H16" s="113">
        <f>SUM(H8:H15)</f>
        <v>495</v>
      </c>
      <c r="I16" s="113">
        <f>SUM(I8:I15)</f>
        <v>495</v>
      </c>
      <c r="J16" s="113">
        <f>SUM(J8:J15)</f>
        <v>462</v>
      </c>
      <c r="K16" s="114">
        <f>SUM(F16:J16)</f>
        <v>2673</v>
      </c>
      <c r="N16" s="130" t="s">
        <v>93</v>
      </c>
      <c r="O16" s="136">
        <f>F12</f>
        <v>33</v>
      </c>
      <c r="P16" s="180">
        <f t="shared" si="0"/>
        <v>1</v>
      </c>
    </row>
    <row r="17" spans="1:16" ht="24.75" customHeight="1" x14ac:dyDescent="0.25">
      <c r="A17" s="88"/>
      <c r="B17" s="89"/>
      <c r="C17" s="90"/>
      <c r="D17" s="90"/>
      <c r="E17" s="89"/>
      <c r="F17" s="90"/>
      <c r="G17" s="90"/>
      <c r="H17" s="91"/>
      <c r="N17" s="130" t="s">
        <v>128</v>
      </c>
      <c r="O17" s="136">
        <f>F10+G10+H10+I10+J10+H30+I30</f>
        <v>627</v>
      </c>
      <c r="P17" s="180">
        <f t="shared" si="0"/>
        <v>19</v>
      </c>
    </row>
    <row r="18" spans="1:16" ht="39.950000000000003" customHeight="1" x14ac:dyDescent="0.25">
      <c r="A18" s="73"/>
      <c r="B18" s="225" t="s">
        <v>102</v>
      </c>
      <c r="C18" s="226"/>
      <c r="D18" s="226"/>
      <c r="E18" s="226"/>
      <c r="F18" s="226"/>
      <c r="G18" s="226"/>
      <c r="H18" s="74"/>
      <c r="N18" s="130" t="s">
        <v>132</v>
      </c>
      <c r="O18" s="136">
        <f>F22/2+F31</f>
        <v>132</v>
      </c>
      <c r="P18" s="180">
        <f t="shared" si="0"/>
        <v>4</v>
      </c>
    </row>
    <row r="19" spans="1:16" ht="39.950000000000003" customHeight="1" x14ac:dyDescent="0.25">
      <c r="A19" s="203" t="s">
        <v>76</v>
      </c>
      <c r="B19" s="202" t="s">
        <v>77</v>
      </c>
      <c r="C19" s="202" t="s">
        <v>103</v>
      </c>
      <c r="D19" s="202" t="s">
        <v>104</v>
      </c>
      <c r="E19" s="202" t="s">
        <v>80</v>
      </c>
      <c r="F19" s="202" t="s">
        <v>81</v>
      </c>
      <c r="G19" s="202" t="s">
        <v>82</v>
      </c>
      <c r="H19" s="202" t="s">
        <v>117</v>
      </c>
      <c r="I19" s="202" t="s">
        <v>118</v>
      </c>
      <c r="J19" s="202" t="s">
        <v>119</v>
      </c>
      <c r="N19" s="130" t="s">
        <v>110</v>
      </c>
      <c r="O19" s="136">
        <f>F23+G23</f>
        <v>198</v>
      </c>
      <c r="P19" s="180">
        <f t="shared" si="0"/>
        <v>6</v>
      </c>
    </row>
    <row r="20" spans="1:16" ht="39.950000000000003" customHeight="1" x14ac:dyDescent="0.25">
      <c r="A20" s="203"/>
      <c r="B20" s="203"/>
      <c r="C20" s="203"/>
      <c r="D20" s="203"/>
      <c r="E20" s="203"/>
      <c r="F20" s="203"/>
      <c r="G20" s="203"/>
      <c r="H20" s="203"/>
      <c r="I20" s="203"/>
      <c r="J20" s="203"/>
      <c r="N20" s="130" t="s">
        <v>138</v>
      </c>
      <c r="O20" s="136">
        <f>H29+I29+H31</f>
        <v>231</v>
      </c>
      <c r="P20" s="180">
        <f t="shared" si="0"/>
        <v>7</v>
      </c>
    </row>
    <row r="21" spans="1:16" ht="39.950000000000003" customHeight="1" x14ac:dyDescent="0.25">
      <c r="A21" s="204"/>
      <c r="B21" s="204"/>
      <c r="C21" s="204"/>
      <c r="D21" s="204"/>
      <c r="E21" s="204"/>
      <c r="F21" s="203"/>
      <c r="G21" s="203"/>
      <c r="H21" s="204"/>
      <c r="I21" s="204"/>
      <c r="J21" s="204"/>
      <c r="N21" s="130" t="s">
        <v>127</v>
      </c>
      <c r="O21" s="136">
        <f>F24+G24+H26+I26+J26+H27+I27+J27+H28+I28+J28+I31+J31/7*6</f>
        <v>1584</v>
      </c>
      <c r="P21" s="180">
        <f t="shared" si="0"/>
        <v>48</v>
      </c>
    </row>
    <row r="22" spans="1:16" ht="90.75" customHeight="1" x14ac:dyDescent="0.25">
      <c r="A22" s="205" t="s">
        <v>105</v>
      </c>
      <c r="B22" s="92" t="s">
        <v>106</v>
      </c>
      <c r="C22" s="93" t="s">
        <v>164</v>
      </c>
      <c r="D22" s="123" t="s">
        <v>107</v>
      </c>
      <c r="E22" s="102" t="s">
        <v>108</v>
      </c>
      <c r="F22" s="108">
        <v>132</v>
      </c>
      <c r="G22" s="108">
        <v>165</v>
      </c>
      <c r="H22" s="118"/>
      <c r="I22" s="119"/>
      <c r="J22" s="119"/>
      <c r="N22" s="130" t="s">
        <v>96</v>
      </c>
      <c r="O22" s="136">
        <f>F13+G13</f>
        <v>132</v>
      </c>
      <c r="P22" s="180">
        <f t="shared" si="0"/>
        <v>4</v>
      </c>
    </row>
    <row r="23" spans="1:16" ht="39.950000000000003" customHeight="1" x14ac:dyDescent="0.25">
      <c r="A23" s="206"/>
      <c r="B23" s="94" t="s">
        <v>109</v>
      </c>
      <c r="C23" s="95" t="s">
        <v>110</v>
      </c>
      <c r="D23" s="95" t="s">
        <v>110</v>
      </c>
      <c r="E23" s="178" t="s">
        <v>111</v>
      </c>
      <c r="F23" s="108">
        <v>99</v>
      </c>
      <c r="G23" s="109">
        <v>99</v>
      </c>
      <c r="H23" s="118"/>
      <c r="I23" s="119"/>
      <c r="J23" s="119"/>
      <c r="N23" s="130" t="s">
        <v>130</v>
      </c>
      <c r="O23" s="136">
        <f>F22/2+G31</f>
        <v>132</v>
      </c>
      <c r="P23" s="180">
        <f t="shared" si="0"/>
        <v>4</v>
      </c>
    </row>
    <row r="24" spans="1:16" ht="39.950000000000003" customHeight="1" x14ac:dyDescent="0.25">
      <c r="A24" s="206"/>
      <c r="B24" s="217" t="s">
        <v>120</v>
      </c>
      <c r="C24" s="208" t="s">
        <v>165</v>
      </c>
      <c r="D24" s="210" t="s">
        <v>127</v>
      </c>
      <c r="E24" s="211" t="s">
        <v>112</v>
      </c>
      <c r="F24" s="212">
        <v>132</v>
      </c>
      <c r="G24" s="214">
        <v>132</v>
      </c>
      <c r="H24" s="232"/>
      <c r="I24" s="232"/>
      <c r="J24" s="232"/>
      <c r="N24" s="130" t="s">
        <v>85</v>
      </c>
      <c r="O24" s="136">
        <f>F8+G8+H8+I8+J8+F11+G11+H11+I11+J11+J31/7*1</f>
        <v>990</v>
      </c>
      <c r="P24" s="180">
        <f t="shared" si="0"/>
        <v>30</v>
      </c>
    </row>
    <row r="25" spans="1:16" ht="39.950000000000003" customHeight="1" x14ac:dyDescent="0.25">
      <c r="A25" s="206"/>
      <c r="B25" s="216"/>
      <c r="C25" s="209"/>
      <c r="D25" s="209"/>
      <c r="E25" s="211"/>
      <c r="F25" s="213"/>
      <c r="G25" s="215"/>
      <c r="H25" s="233"/>
      <c r="I25" s="233"/>
      <c r="J25" s="233"/>
      <c r="N25" s="130" t="s">
        <v>87</v>
      </c>
      <c r="O25" s="136">
        <f>F9+G9+H9+I9+J9</f>
        <v>495</v>
      </c>
      <c r="P25" s="180">
        <f t="shared" si="0"/>
        <v>15</v>
      </c>
    </row>
    <row r="26" spans="1:16" ht="39.950000000000003" customHeight="1" x14ac:dyDescent="0.25">
      <c r="A26" s="206"/>
      <c r="B26" s="216" t="s">
        <v>121</v>
      </c>
      <c r="C26" s="101" t="s">
        <v>127</v>
      </c>
      <c r="D26" s="101" t="s">
        <v>127</v>
      </c>
      <c r="E26" s="104" t="s">
        <v>122</v>
      </c>
      <c r="F26" s="116"/>
      <c r="G26" s="117"/>
      <c r="H26" s="115">
        <v>99</v>
      </c>
      <c r="I26" s="115">
        <v>99</v>
      </c>
      <c r="J26" s="115">
        <v>66</v>
      </c>
      <c r="N26" s="130" t="s">
        <v>99</v>
      </c>
      <c r="O26" s="136">
        <f>F14+G14+H14+I14+J14</f>
        <v>330</v>
      </c>
      <c r="P26" s="180">
        <f t="shared" si="0"/>
        <v>10</v>
      </c>
    </row>
    <row r="27" spans="1:16" ht="54" customHeight="1" x14ac:dyDescent="0.25">
      <c r="A27" s="206"/>
      <c r="B27" s="216"/>
      <c r="C27" s="101" t="s">
        <v>127</v>
      </c>
      <c r="D27" s="101" t="s">
        <v>127</v>
      </c>
      <c r="E27" s="104" t="s">
        <v>123</v>
      </c>
      <c r="F27" s="116"/>
      <c r="G27" s="117"/>
      <c r="H27" s="115">
        <v>66</v>
      </c>
      <c r="I27" s="115">
        <v>66</v>
      </c>
      <c r="J27" s="115">
        <v>66</v>
      </c>
      <c r="N27" s="130" t="s">
        <v>133</v>
      </c>
      <c r="O27" s="136">
        <f>G32/5*2</f>
        <v>66</v>
      </c>
      <c r="P27" s="180">
        <f t="shared" si="0"/>
        <v>2</v>
      </c>
    </row>
    <row r="28" spans="1:16" ht="39.950000000000003" customHeight="1" x14ac:dyDescent="0.25">
      <c r="A28" s="206"/>
      <c r="B28" s="216"/>
      <c r="C28" s="124" t="s">
        <v>127</v>
      </c>
      <c r="D28" s="124" t="s">
        <v>127</v>
      </c>
      <c r="E28" s="104" t="s">
        <v>125</v>
      </c>
      <c r="F28" s="116"/>
      <c r="G28" s="117"/>
      <c r="H28" s="115">
        <v>198</v>
      </c>
      <c r="I28" s="115">
        <v>198</v>
      </c>
      <c r="J28" s="115">
        <v>165</v>
      </c>
      <c r="N28" s="130" t="s">
        <v>135</v>
      </c>
      <c r="O28" s="136">
        <f>H32/8*4</f>
        <v>132</v>
      </c>
      <c r="P28" s="180">
        <f t="shared" si="0"/>
        <v>4</v>
      </c>
    </row>
    <row r="29" spans="1:16" ht="39.950000000000003" customHeight="1" x14ac:dyDescent="0.25">
      <c r="A29" s="206"/>
      <c r="B29" s="216"/>
      <c r="C29" s="124" t="s">
        <v>129</v>
      </c>
      <c r="D29" s="124" t="s">
        <v>129</v>
      </c>
      <c r="E29" s="104" t="s">
        <v>124</v>
      </c>
      <c r="F29" s="116"/>
      <c r="G29" s="117"/>
      <c r="H29" s="115">
        <v>66</v>
      </c>
      <c r="I29" s="115">
        <v>66</v>
      </c>
      <c r="J29" s="115"/>
      <c r="N29" s="130" t="s">
        <v>136</v>
      </c>
      <c r="O29" s="136">
        <f>H32/8*4+I32+J32+G32/5*4</f>
        <v>858</v>
      </c>
      <c r="P29" s="180">
        <f t="shared" si="0"/>
        <v>26</v>
      </c>
    </row>
    <row r="30" spans="1:16" ht="51" customHeight="1" x14ac:dyDescent="0.25">
      <c r="A30" s="206"/>
      <c r="B30" s="216"/>
      <c r="C30" s="79" t="s">
        <v>163</v>
      </c>
      <c r="D30" s="126" t="s">
        <v>128</v>
      </c>
      <c r="E30" s="104" t="s">
        <v>126</v>
      </c>
      <c r="F30" s="116"/>
      <c r="G30" s="117"/>
      <c r="H30" s="115">
        <v>33</v>
      </c>
      <c r="I30" s="115">
        <v>33</v>
      </c>
      <c r="J30" s="120"/>
      <c r="N30" s="130" t="s">
        <v>137</v>
      </c>
      <c r="O30" s="136">
        <f>F32/5*2</f>
        <v>66</v>
      </c>
      <c r="P30" s="180">
        <f t="shared" si="0"/>
        <v>2</v>
      </c>
    </row>
    <row r="31" spans="1:16" ht="86.25" customHeight="1" x14ac:dyDescent="0.25">
      <c r="A31" s="207"/>
      <c r="B31" s="96" t="s">
        <v>113</v>
      </c>
      <c r="C31" s="97"/>
      <c r="D31" s="134" t="s">
        <v>147</v>
      </c>
      <c r="E31" s="103"/>
      <c r="F31" s="110">
        <v>66</v>
      </c>
      <c r="G31" s="110">
        <v>66</v>
      </c>
      <c r="H31" s="110">
        <v>99</v>
      </c>
      <c r="I31" s="110">
        <v>99</v>
      </c>
      <c r="J31" s="110">
        <v>231</v>
      </c>
      <c r="N31" s="130" t="s">
        <v>134</v>
      </c>
      <c r="O31" s="136">
        <f>G32/5*2</f>
        <v>66</v>
      </c>
      <c r="P31" s="180">
        <f t="shared" si="0"/>
        <v>2</v>
      </c>
    </row>
    <row r="32" spans="1:16" ht="60.75" customHeight="1" x14ac:dyDescent="0.25">
      <c r="A32" s="198" t="s">
        <v>114</v>
      </c>
      <c r="B32" s="199"/>
      <c r="C32" s="98" t="s">
        <v>166</v>
      </c>
      <c r="D32" s="99"/>
      <c r="E32" s="100"/>
      <c r="F32" s="111">
        <v>165</v>
      </c>
      <c r="G32" s="111">
        <v>165</v>
      </c>
      <c r="H32" s="112">
        <v>264</v>
      </c>
      <c r="I32" s="112">
        <v>297</v>
      </c>
      <c r="J32" s="112">
        <v>297</v>
      </c>
      <c r="K32" s="127">
        <f>SUM(F32:J32)</f>
        <v>1188</v>
      </c>
      <c r="L32" s="131">
        <f>SUM(F32:J32)/33</f>
        <v>36</v>
      </c>
      <c r="N32" s="164" t="s">
        <v>160</v>
      </c>
      <c r="O32" s="132">
        <f>SUM(O14:O26)</f>
        <v>5214</v>
      </c>
      <c r="P32" s="132">
        <f>SUM(P14:P26)</f>
        <v>158</v>
      </c>
    </row>
    <row r="33" spans="1:19" ht="39.950000000000003" customHeight="1" x14ac:dyDescent="0.25">
      <c r="A33" s="200" t="s">
        <v>115</v>
      </c>
      <c r="B33" s="201"/>
      <c r="C33" s="175">
        <v>528</v>
      </c>
      <c r="D33" s="175"/>
      <c r="E33" s="176"/>
      <c r="F33" s="121">
        <f>SUM(F22:F31)</f>
        <v>429</v>
      </c>
      <c r="G33" s="121">
        <f>SUM(G22:G31)</f>
        <v>462</v>
      </c>
      <c r="H33" s="121">
        <f>SUM(H22:H31)</f>
        <v>561</v>
      </c>
      <c r="I33" s="121">
        <f>SUM(I22:I31)</f>
        <v>561</v>
      </c>
      <c r="J33" s="121">
        <f>SUM(J22:J31)</f>
        <v>528</v>
      </c>
      <c r="K33" s="114">
        <f>SUM(F33:J33)</f>
        <v>2541</v>
      </c>
      <c r="N33" s="164" t="s">
        <v>151</v>
      </c>
      <c r="O33" s="133">
        <f>SUM(O27:O31)</f>
        <v>1188</v>
      </c>
      <c r="P33" s="133">
        <f>SUM(P27:P31)</f>
        <v>36</v>
      </c>
    </row>
    <row r="34" spans="1:19" ht="39.950000000000003" customHeight="1" x14ac:dyDescent="0.25">
      <c r="A34" s="189" t="s">
        <v>158</v>
      </c>
      <c r="B34" s="189"/>
      <c r="C34" s="189"/>
      <c r="D34" s="189"/>
      <c r="E34" s="189"/>
      <c r="F34" s="122">
        <f>SUM(F16+F33)</f>
        <v>1056</v>
      </c>
      <c r="G34" s="122">
        <f>SUM(G16+G33)</f>
        <v>1056</v>
      </c>
      <c r="H34" s="122">
        <f>SUM(H16+H33)</f>
        <v>1056</v>
      </c>
      <c r="I34" s="122">
        <f>SUM(I16+I33)</f>
        <v>1056</v>
      </c>
      <c r="J34" s="122">
        <f>SUM(J16+J33)</f>
        <v>990</v>
      </c>
      <c r="N34" s="164" t="s">
        <v>152</v>
      </c>
      <c r="O34" s="174">
        <f>SUM(O32+O33)</f>
        <v>6402</v>
      </c>
      <c r="P34" s="174">
        <f>SUM(P32+P33)</f>
        <v>194</v>
      </c>
    </row>
    <row r="35" spans="1:19" ht="39.950000000000003" customHeight="1" x14ac:dyDescent="0.25">
      <c r="A35" s="189" t="s">
        <v>69</v>
      </c>
      <c r="B35" s="189"/>
      <c r="C35" s="189"/>
      <c r="D35" s="189"/>
      <c r="E35" s="189"/>
      <c r="F35" s="234">
        <f>F34+G34+H34+I34+J34</f>
        <v>5214</v>
      </c>
      <c r="G35" s="234"/>
      <c r="H35" s="234"/>
      <c r="I35" s="234"/>
      <c r="J35" s="234"/>
    </row>
    <row r="36" spans="1:19" ht="39.950000000000003" customHeight="1" x14ac:dyDescent="0.25">
      <c r="A36" s="189" t="s">
        <v>159</v>
      </c>
      <c r="B36" s="189"/>
      <c r="C36" s="189"/>
      <c r="D36" s="189"/>
      <c r="E36" s="189"/>
      <c r="F36" s="128">
        <f>F34/33</f>
        <v>32</v>
      </c>
      <c r="G36" s="128">
        <f>G34/33</f>
        <v>32</v>
      </c>
      <c r="H36" s="128">
        <f>H34/33</f>
        <v>32</v>
      </c>
      <c r="I36" s="128">
        <f>I34/33</f>
        <v>32</v>
      </c>
      <c r="J36" s="128">
        <f>J34/33</f>
        <v>30</v>
      </c>
    </row>
    <row r="37" spans="1:19" ht="39.950000000000003" customHeight="1" x14ac:dyDescent="0.55000000000000004">
      <c r="A37" s="190" t="s">
        <v>161</v>
      </c>
      <c r="B37" s="191"/>
      <c r="C37" s="191"/>
      <c r="D37" s="191"/>
      <c r="E37" s="192"/>
      <c r="F37" s="231">
        <f>F36+G36+H36+I36+J36</f>
        <v>158</v>
      </c>
      <c r="G37" s="231"/>
      <c r="H37" s="231"/>
      <c r="I37" s="231"/>
      <c r="J37" s="231"/>
    </row>
    <row r="38" spans="1:19" ht="39.950000000000003" customHeight="1" x14ac:dyDescent="0.25"/>
    <row r="39" spans="1:19" s="137" customFormat="1" ht="39.950000000000003" customHeight="1" x14ac:dyDescent="0.4"/>
    <row r="40" spans="1:19" s="137" customFormat="1" ht="39.950000000000003" customHeight="1" x14ac:dyDescent="0.4">
      <c r="A40" s="36" t="s">
        <v>1</v>
      </c>
    </row>
    <row r="41" spans="1:19" s="137" customFormat="1" ht="39.950000000000003" customHeight="1" x14ac:dyDescent="0.4"/>
    <row r="42" spans="1:19" s="137" customFormat="1" ht="60" customHeight="1" thickBot="1" x14ac:dyDescent="0.45">
      <c r="A42" s="193" t="s">
        <v>2</v>
      </c>
      <c r="B42" s="195" t="s">
        <v>3</v>
      </c>
      <c r="C42" s="196" t="s">
        <v>4</v>
      </c>
      <c r="D42" s="197"/>
      <c r="E42" s="197"/>
      <c r="F42" s="197"/>
      <c r="G42" s="197"/>
      <c r="H42" s="197"/>
      <c r="I42" s="196" t="s">
        <v>8</v>
      </c>
      <c r="J42" s="197"/>
      <c r="K42" s="197"/>
      <c r="L42" s="197"/>
      <c r="M42" s="197"/>
      <c r="N42" s="249"/>
      <c r="O42" s="179" t="s">
        <v>154</v>
      </c>
    </row>
    <row r="43" spans="1:19" s="137" customFormat="1" ht="68.25" customHeight="1" x14ac:dyDescent="0.4">
      <c r="A43" s="194"/>
      <c r="B43" s="194"/>
      <c r="C43" s="237" t="s">
        <v>10</v>
      </c>
      <c r="D43" s="238"/>
      <c r="E43" s="163" t="s">
        <v>149</v>
      </c>
      <c r="F43" s="237" t="s">
        <v>11</v>
      </c>
      <c r="G43" s="238"/>
      <c r="H43" s="163" t="s">
        <v>150</v>
      </c>
      <c r="I43" s="237" t="s">
        <v>12</v>
      </c>
      <c r="J43" s="238"/>
      <c r="K43" s="163" t="s">
        <v>150</v>
      </c>
      <c r="L43" s="237" t="s">
        <v>13</v>
      </c>
      <c r="M43" s="238"/>
      <c r="N43" s="163" t="s">
        <v>150</v>
      </c>
      <c r="O43" s="141"/>
      <c r="R43" s="143" t="s">
        <v>146</v>
      </c>
      <c r="S43" s="143" t="s">
        <v>167</v>
      </c>
    </row>
    <row r="44" spans="1:19" s="137" customFormat="1" ht="39.950000000000003" customHeight="1" x14ac:dyDescent="0.4">
      <c r="A44" s="142" t="s">
        <v>23</v>
      </c>
      <c r="B44" s="140" t="s">
        <v>85</v>
      </c>
      <c r="C44" s="187">
        <v>5</v>
      </c>
      <c r="D44" s="188"/>
      <c r="E44" s="165"/>
      <c r="F44" s="187">
        <v>4</v>
      </c>
      <c r="G44" s="188"/>
      <c r="H44" s="165"/>
      <c r="I44" s="187">
        <v>4</v>
      </c>
      <c r="J44" s="188"/>
      <c r="K44" s="165">
        <v>1</v>
      </c>
      <c r="L44" s="187">
        <v>5</v>
      </c>
      <c r="M44" s="188"/>
      <c r="N44" s="166">
        <v>1</v>
      </c>
      <c r="O44" s="129">
        <f t="shared" ref="O44:O67" si="1">SUM(C44:N44)</f>
        <v>20</v>
      </c>
      <c r="Q44" s="144" t="s">
        <v>139</v>
      </c>
      <c r="R44" s="151">
        <f>O51*33</f>
        <v>132</v>
      </c>
      <c r="S44" s="186">
        <f t="shared" ref="S44:S61" si="2">R44/33</f>
        <v>4</v>
      </c>
    </row>
    <row r="45" spans="1:19" s="137" customFormat="1" ht="39.950000000000003" customHeight="1" x14ac:dyDescent="0.4">
      <c r="A45" s="142" t="s">
        <v>25</v>
      </c>
      <c r="B45" s="140" t="s">
        <v>87</v>
      </c>
      <c r="C45" s="187">
        <v>3</v>
      </c>
      <c r="D45" s="188"/>
      <c r="E45" s="165">
        <v>1</v>
      </c>
      <c r="F45" s="187">
        <v>3</v>
      </c>
      <c r="G45" s="188"/>
      <c r="H45" s="165"/>
      <c r="I45" s="187">
        <v>3</v>
      </c>
      <c r="J45" s="188"/>
      <c r="K45" s="165">
        <v>1</v>
      </c>
      <c r="L45" s="187">
        <v>3</v>
      </c>
      <c r="M45" s="188"/>
      <c r="N45" s="166">
        <v>1</v>
      </c>
      <c r="O45" s="129">
        <f t="shared" si="1"/>
        <v>15</v>
      </c>
      <c r="Q45" s="144" t="s">
        <v>131</v>
      </c>
      <c r="R45" s="151">
        <f>O52*33</f>
        <v>165</v>
      </c>
      <c r="S45" s="181">
        <f t="shared" si="2"/>
        <v>5</v>
      </c>
    </row>
    <row r="46" spans="1:19" s="137" customFormat="1" ht="39.950000000000003" customHeight="1" x14ac:dyDescent="0.4">
      <c r="A46" s="142" t="s">
        <v>27</v>
      </c>
      <c r="B46" s="140" t="s">
        <v>85</v>
      </c>
      <c r="C46" s="187">
        <v>2</v>
      </c>
      <c r="D46" s="188"/>
      <c r="E46" s="165">
        <v>1</v>
      </c>
      <c r="F46" s="187">
        <v>2</v>
      </c>
      <c r="G46" s="188"/>
      <c r="H46" s="165">
        <v>1</v>
      </c>
      <c r="I46" s="187">
        <v>2</v>
      </c>
      <c r="J46" s="188"/>
      <c r="K46" s="165"/>
      <c r="L46" s="187">
        <v>2</v>
      </c>
      <c r="M46" s="188"/>
      <c r="N46" s="166"/>
      <c r="O46" s="129">
        <f t="shared" si="1"/>
        <v>10</v>
      </c>
      <c r="Q46" s="144" t="s">
        <v>93</v>
      </c>
      <c r="R46" s="151">
        <f>O56*33</f>
        <v>33</v>
      </c>
      <c r="S46" s="181">
        <f t="shared" si="2"/>
        <v>1</v>
      </c>
    </row>
    <row r="47" spans="1:19" s="137" customFormat="1" ht="39.950000000000003" customHeight="1" x14ac:dyDescent="0.4">
      <c r="A47" s="142" t="s">
        <v>28</v>
      </c>
      <c r="B47" s="140" t="s">
        <v>128</v>
      </c>
      <c r="C47" s="187">
        <v>4</v>
      </c>
      <c r="D47" s="188"/>
      <c r="E47" s="165"/>
      <c r="F47" s="187">
        <v>5</v>
      </c>
      <c r="G47" s="188"/>
      <c r="H47" s="165"/>
      <c r="I47" s="187">
        <v>4</v>
      </c>
      <c r="J47" s="188"/>
      <c r="K47" s="165"/>
      <c r="L47" s="187">
        <v>3</v>
      </c>
      <c r="M47" s="188"/>
      <c r="N47" s="166">
        <v>1</v>
      </c>
      <c r="O47" s="129">
        <f t="shared" si="1"/>
        <v>17</v>
      </c>
      <c r="Q47" s="144" t="s">
        <v>128</v>
      </c>
      <c r="R47" s="151">
        <f>(O47+O61)*33</f>
        <v>627</v>
      </c>
      <c r="S47" s="181">
        <f t="shared" si="2"/>
        <v>19</v>
      </c>
    </row>
    <row r="48" spans="1:19" s="137" customFormat="1" ht="39.950000000000003" customHeight="1" x14ac:dyDescent="0.4">
      <c r="A48" s="142" t="s">
        <v>30</v>
      </c>
      <c r="B48" s="140" t="s">
        <v>96</v>
      </c>
      <c r="C48" s="187">
        <v>2</v>
      </c>
      <c r="D48" s="188"/>
      <c r="E48" s="165"/>
      <c r="F48" s="187">
        <v>1</v>
      </c>
      <c r="G48" s="188"/>
      <c r="H48" s="165">
        <v>1</v>
      </c>
      <c r="I48" s="187"/>
      <c r="J48" s="188"/>
      <c r="K48" s="165"/>
      <c r="L48" s="187"/>
      <c r="M48" s="188"/>
      <c r="N48" s="166"/>
      <c r="O48" s="129">
        <f t="shared" si="1"/>
        <v>4</v>
      </c>
      <c r="Q48" s="144" t="s">
        <v>132</v>
      </c>
      <c r="R48" s="151">
        <f>O54*33</f>
        <v>132</v>
      </c>
      <c r="S48" s="181">
        <f t="shared" si="2"/>
        <v>4</v>
      </c>
    </row>
    <row r="49" spans="1:19" s="137" customFormat="1" ht="84.75" customHeight="1" x14ac:dyDescent="0.4">
      <c r="A49" s="145" t="s">
        <v>141</v>
      </c>
      <c r="B49" s="140" t="s">
        <v>130</v>
      </c>
      <c r="C49" s="187">
        <v>2</v>
      </c>
      <c r="D49" s="188"/>
      <c r="E49" s="165"/>
      <c r="F49" s="187">
        <v>2</v>
      </c>
      <c r="G49" s="188"/>
      <c r="H49" s="165"/>
      <c r="I49" s="187"/>
      <c r="J49" s="188"/>
      <c r="K49" s="165"/>
      <c r="L49" s="187"/>
      <c r="M49" s="188"/>
      <c r="N49" s="166"/>
      <c r="O49" s="129">
        <f t="shared" si="1"/>
        <v>4</v>
      </c>
      <c r="Q49" s="144" t="s">
        <v>110</v>
      </c>
      <c r="R49" s="151">
        <f>O57*33</f>
        <v>198</v>
      </c>
      <c r="S49" s="181">
        <f t="shared" si="2"/>
        <v>6</v>
      </c>
    </row>
    <row r="50" spans="1:19" s="137" customFormat="1" ht="39.950000000000003" customHeight="1" x14ac:dyDescent="0.4">
      <c r="A50" s="146" t="s">
        <v>34</v>
      </c>
      <c r="B50" s="140" t="s">
        <v>145</v>
      </c>
      <c r="C50" s="187">
        <v>2</v>
      </c>
      <c r="D50" s="188"/>
      <c r="E50" s="165"/>
      <c r="F50" s="187">
        <v>2</v>
      </c>
      <c r="G50" s="188"/>
      <c r="H50" s="165">
        <v>1</v>
      </c>
      <c r="I50" s="187">
        <v>2</v>
      </c>
      <c r="J50" s="188"/>
      <c r="K50" s="165">
        <v>1</v>
      </c>
      <c r="L50" s="187">
        <v>2</v>
      </c>
      <c r="M50" s="188"/>
      <c r="N50" s="166"/>
      <c r="O50" s="129">
        <f t="shared" si="1"/>
        <v>10</v>
      </c>
      <c r="Q50" s="144" t="s">
        <v>138</v>
      </c>
      <c r="R50" s="151">
        <f>O63*33</f>
        <v>231</v>
      </c>
      <c r="S50" s="181">
        <f t="shared" si="2"/>
        <v>7</v>
      </c>
    </row>
    <row r="51" spans="1:19" s="137" customFormat="1" ht="39.950000000000003" customHeight="1" x14ac:dyDescent="0.4">
      <c r="A51" s="147" t="s">
        <v>36</v>
      </c>
      <c r="B51" s="140" t="s">
        <v>139</v>
      </c>
      <c r="C51" s="187">
        <v>1</v>
      </c>
      <c r="D51" s="188"/>
      <c r="E51" s="165"/>
      <c r="F51" s="187">
        <v>1</v>
      </c>
      <c r="G51" s="188"/>
      <c r="H51" s="165"/>
      <c r="I51" s="187">
        <v>1</v>
      </c>
      <c r="J51" s="188"/>
      <c r="K51" s="167"/>
      <c r="L51" s="187">
        <v>1</v>
      </c>
      <c r="M51" s="188"/>
      <c r="N51" s="166"/>
      <c r="O51" s="129">
        <f t="shared" si="1"/>
        <v>4</v>
      </c>
      <c r="Q51" s="144" t="s">
        <v>127</v>
      </c>
      <c r="R51" s="151">
        <f>(O59+O62+O64+O65)*33</f>
        <v>1584</v>
      </c>
      <c r="S51" s="181">
        <f t="shared" si="2"/>
        <v>48</v>
      </c>
    </row>
    <row r="52" spans="1:19" s="137" customFormat="1" ht="39.950000000000003" customHeight="1" x14ac:dyDescent="0.4">
      <c r="A52" s="148" t="s">
        <v>140</v>
      </c>
      <c r="B52" s="141" t="s">
        <v>131</v>
      </c>
      <c r="C52" s="187">
        <v>2</v>
      </c>
      <c r="D52" s="188"/>
      <c r="E52" s="165"/>
      <c r="F52" s="187">
        <v>3</v>
      </c>
      <c r="G52" s="188"/>
      <c r="H52" s="165"/>
      <c r="I52" s="187"/>
      <c r="J52" s="188"/>
      <c r="K52" s="165"/>
      <c r="L52" s="187"/>
      <c r="M52" s="188"/>
      <c r="N52" s="166"/>
      <c r="O52" s="129">
        <f t="shared" si="1"/>
        <v>5</v>
      </c>
      <c r="Q52" s="144" t="s">
        <v>96</v>
      </c>
      <c r="R52" s="151">
        <f>O48*33</f>
        <v>132</v>
      </c>
      <c r="S52" s="181">
        <f t="shared" si="2"/>
        <v>4</v>
      </c>
    </row>
    <row r="53" spans="1:19" s="137" customFormat="1" ht="39.950000000000003" customHeight="1" x14ac:dyDescent="0.4">
      <c r="A53" s="149" t="s">
        <v>39</v>
      </c>
      <c r="B53" s="141" t="s">
        <v>137</v>
      </c>
      <c r="C53" s="239">
        <v>1</v>
      </c>
      <c r="D53" s="240"/>
      <c r="E53" s="165" t="s">
        <v>7</v>
      </c>
      <c r="F53" s="239">
        <v>1</v>
      </c>
      <c r="G53" s="240"/>
      <c r="H53" s="165" t="s">
        <v>7</v>
      </c>
      <c r="I53" s="187"/>
      <c r="J53" s="188"/>
      <c r="K53" s="165"/>
      <c r="L53" s="187"/>
      <c r="M53" s="188"/>
      <c r="N53" s="166"/>
      <c r="O53" s="129">
        <f t="shared" si="1"/>
        <v>2</v>
      </c>
      <c r="Q53" s="144" t="s">
        <v>130</v>
      </c>
      <c r="R53" s="151">
        <f>O49*33</f>
        <v>132</v>
      </c>
      <c r="S53" s="181">
        <f t="shared" si="2"/>
        <v>4</v>
      </c>
    </row>
    <row r="54" spans="1:19" s="137" customFormat="1" ht="39.950000000000003" customHeight="1" x14ac:dyDescent="0.4">
      <c r="A54" s="148" t="s">
        <v>142</v>
      </c>
      <c r="B54" s="141" t="s">
        <v>132</v>
      </c>
      <c r="C54" s="187">
        <v>2</v>
      </c>
      <c r="D54" s="188"/>
      <c r="E54" s="165"/>
      <c r="F54" s="187">
        <v>2</v>
      </c>
      <c r="G54" s="188"/>
      <c r="H54" s="165"/>
      <c r="I54" s="187"/>
      <c r="J54" s="188"/>
      <c r="K54" s="165"/>
      <c r="L54" s="187"/>
      <c r="M54" s="188"/>
      <c r="N54" s="166"/>
      <c r="O54" s="129">
        <f t="shared" si="1"/>
        <v>4</v>
      </c>
      <c r="Q54" s="144" t="s">
        <v>85</v>
      </c>
      <c r="R54" s="151">
        <f>(O44+O46)*33</f>
        <v>990</v>
      </c>
      <c r="S54" s="181">
        <f t="shared" si="2"/>
        <v>30</v>
      </c>
    </row>
    <row r="55" spans="1:19" s="137" customFormat="1" ht="39.950000000000003" customHeight="1" x14ac:dyDescent="0.4">
      <c r="A55" s="149" t="s">
        <v>39</v>
      </c>
      <c r="B55" s="141" t="s">
        <v>133</v>
      </c>
      <c r="C55" s="239">
        <v>1</v>
      </c>
      <c r="D55" s="240"/>
      <c r="E55" s="165"/>
      <c r="F55" s="187">
        <v>1</v>
      </c>
      <c r="G55" s="188"/>
      <c r="H55" s="165"/>
      <c r="I55" s="187"/>
      <c r="J55" s="188"/>
      <c r="K55" s="165"/>
      <c r="L55" s="187"/>
      <c r="M55" s="188"/>
      <c r="N55" s="166"/>
      <c r="O55" s="129">
        <f t="shared" si="1"/>
        <v>2</v>
      </c>
      <c r="Q55" s="144" t="s">
        <v>87</v>
      </c>
      <c r="R55" s="151">
        <f>O45*33</f>
        <v>495</v>
      </c>
      <c r="S55" s="181">
        <f t="shared" si="2"/>
        <v>15</v>
      </c>
    </row>
    <row r="56" spans="1:19" s="137" customFormat="1" ht="39.950000000000003" customHeight="1" x14ac:dyDescent="0.4">
      <c r="A56" s="150" t="s">
        <v>143</v>
      </c>
      <c r="B56" s="141" t="s">
        <v>93</v>
      </c>
      <c r="C56" s="187">
        <v>1</v>
      </c>
      <c r="D56" s="188"/>
      <c r="E56" s="165"/>
      <c r="F56" s="187"/>
      <c r="G56" s="188"/>
      <c r="H56" s="165"/>
      <c r="I56" s="187"/>
      <c r="J56" s="188"/>
      <c r="K56" s="165"/>
      <c r="L56" s="187"/>
      <c r="M56" s="188"/>
      <c r="N56" s="166"/>
      <c r="O56" s="129">
        <f t="shared" si="1"/>
        <v>1</v>
      </c>
      <c r="Q56" s="144" t="s">
        <v>99</v>
      </c>
      <c r="R56" s="151">
        <f>O50*33</f>
        <v>330</v>
      </c>
      <c r="S56" s="181">
        <f t="shared" si="2"/>
        <v>10</v>
      </c>
    </row>
    <row r="57" spans="1:19" s="137" customFormat="1" ht="39.950000000000003" customHeight="1" x14ac:dyDescent="0.4">
      <c r="A57" s="148" t="s">
        <v>46</v>
      </c>
      <c r="B57" s="141" t="s">
        <v>110</v>
      </c>
      <c r="C57" s="187">
        <v>3</v>
      </c>
      <c r="D57" s="188"/>
      <c r="E57" s="165"/>
      <c r="F57" s="187">
        <v>2</v>
      </c>
      <c r="G57" s="188"/>
      <c r="H57" s="165">
        <v>1</v>
      </c>
      <c r="I57" s="187"/>
      <c r="J57" s="188"/>
      <c r="K57" s="165"/>
      <c r="L57" s="187"/>
      <c r="M57" s="188"/>
      <c r="N57" s="166"/>
      <c r="O57" s="129">
        <f t="shared" si="1"/>
        <v>6</v>
      </c>
      <c r="Q57" s="144" t="s">
        <v>133</v>
      </c>
      <c r="R57" s="151">
        <f>O55*33</f>
        <v>66</v>
      </c>
      <c r="S57" s="181">
        <f t="shared" si="2"/>
        <v>2</v>
      </c>
    </row>
    <row r="58" spans="1:19" s="137" customFormat="1" ht="39.950000000000003" customHeight="1" x14ac:dyDescent="0.4">
      <c r="A58" s="149" t="s">
        <v>39</v>
      </c>
      <c r="B58" s="141" t="s">
        <v>134</v>
      </c>
      <c r="C58" s="239">
        <v>1</v>
      </c>
      <c r="D58" s="240"/>
      <c r="E58" s="165"/>
      <c r="F58" s="239">
        <v>1</v>
      </c>
      <c r="G58" s="240"/>
      <c r="H58" s="165"/>
      <c r="I58" s="187"/>
      <c r="J58" s="188"/>
      <c r="K58" s="165"/>
      <c r="L58" s="187"/>
      <c r="M58" s="188"/>
      <c r="N58" s="166"/>
      <c r="O58" s="129">
        <f t="shared" si="1"/>
        <v>2</v>
      </c>
      <c r="Q58" s="144" t="s">
        <v>135</v>
      </c>
      <c r="R58" s="151">
        <f>O67*33</f>
        <v>132</v>
      </c>
      <c r="S58" s="181">
        <f t="shared" si="2"/>
        <v>4</v>
      </c>
    </row>
    <row r="59" spans="1:19" s="137" customFormat="1" ht="39.950000000000003" customHeight="1" x14ac:dyDescent="0.4">
      <c r="A59" s="148" t="s">
        <v>49</v>
      </c>
      <c r="B59" s="141" t="s">
        <v>127</v>
      </c>
      <c r="C59" s="187">
        <v>2</v>
      </c>
      <c r="D59" s="188"/>
      <c r="E59" s="165"/>
      <c r="F59" s="187">
        <v>3</v>
      </c>
      <c r="G59" s="188"/>
      <c r="H59" s="165"/>
      <c r="I59" s="187"/>
      <c r="J59" s="188"/>
      <c r="K59" s="165"/>
      <c r="L59" s="187"/>
      <c r="M59" s="188"/>
      <c r="N59" s="166"/>
      <c r="O59" s="129">
        <f t="shared" si="1"/>
        <v>5</v>
      </c>
      <c r="Q59" s="144" t="s">
        <v>136</v>
      </c>
      <c r="R59" s="151">
        <f>(O60+O66)*33</f>
        <v>858</v>
      </c>
      <c r="S59" s="181">
        <f t="shared" si="2"/>
        <v>26</v>
      </c>
    </row>
    <row r="60" spans="1:19" s="137" customFormat="1" ht="39.950000000000003" customHeight="1" x14ac:dyDescent="0.4">
      <c r="A60" s="149" t="s">
        <v>39</v>
      </c>
      <c r="B60" s="141" t="s">
        <v>136</v>
      </c>
      <c r="C60" s="187">
        <v>2</v>
      </c>
      <c r="D60" s="188"/>
      <c r="E60" s="165"/>
      <c r="F60" s="187"/>
      <c r="G60" s="188"/>
      <c r="H60" s="165"/>
      <c r="I60" s="187"/>
      <c r="J60" s="188"/>
      <c r="K60" s="165"/>
      <c r="L60" s="187"/>
      <c r="M60" s="188"/>
      <c r="N60" s="166"/>
      <c r="O60" s="129">
        <f t="shared" si="1"/>
        <v>2</v>
      </c>
      <c r="Q60" s="144" t="s">
        <v>137</v>
      </c>
      <c r="R60" s="151">
        <f>O53*33</f>
        <v>66</v>
      </c>
      <c r="S60" s="181">
        <f t="shared" si="2"/>
        <v>2</v>
      </c>
    </row>
    <row r="61" spans="1:19" s="137" customFormat="1" ht="39.950000000000003" customHeight="1" x14ac:dyDescent="0.55000000000000004">
      <c r="A61" s="148" t="s">
        <v>53</v>
      </c>
      <c r="B61" s="141" t="s">
        <v>128</v>
      </c>
      <c r="C61" s="187"/>
      <c r="D61" s="188"/>
      <c r="E61" s="168"/>
      <c r="F61" s="187"/>
      <c r="G61" s="188"/>
      <c r="H61" s="168"/>
      <c r="I61" s="187">
        <v>1</v>
      </c>
      <c r="J61" s="188"/>
      <c r="K61" s="165"/>
      <c r="L61" s="187">
        <v>1</v>
      </c>
      <c r="M61" s="188"/>
      <c r="N61" s="166"/>
      <c r="O61" s="129">
        <f t="shared" si="1"/>
        <v>2</v>
      </c>
      <c r="Q61" s="144" t="s">
        <v>134</v>
      </c>
      <c r="R61" s="151">
        <f>O58*33</f>
        <v>66</v>
      </c>
      <c r="S61" s="181">
        <f t="shared" si="2"/>
        <v>2</v>
      </c>
    </row>
    <row r="62" spans="1:19" s="137" customFormat="1" ht="39.950000000000003" customHeight="1" x14ac:dyDescent="0.4">
      <c r="A62" s="148" t="s">
        <v>144</v>
      </c>
      <c r="B62" s="141" t="s">
        <v>127</v>
      </c>
      <c r="C62" s="187">
        <v>1</v>
      </c>
      <c r="D62" s="188"/>
      <c r="E62" s="165">
        <v>1</v>
      </c>
      <c r="F62" s="187">
        <v>1</v>
      </c>
      <c r="G62" s="188"/>
      <c r="H62" s="165"/>
      <c r="I62" s="187">
        <v>5</v>
      </c>
      <c r="J62" s="188"/>
      <c r="K62" s="165">
        <v>1</v>
      </c>
      <c r="L62" s="187">
        <v>5</v>
      </c>
      <c r="M62" s="188"/>
      <c r="N62" s="166"/>
      <c r="O62" s="129">
        <f t="shared" si="1"/>
        <v>14</v>
      </c>
      <c r="Q62" s="164" t="s">
        <v>160</v>
      </c>
      <c r="R62" s="171">
        <f>SUM(R44:R56)</f>
        <v>5181</v>
      </c>
      <c r="S62" s="151">
        <f>SUM(S44:S56)</f>
        <v>157</v>
      </c>
    </row>
    <row r="63" spans="1:19" s="137" customFormat="1" ht="39.950000000000003" customHeight="1" x14ac:dyDescent="0.4">
      <c r="A63" s="148" t="s">
        <v>57</v>
      </c>
      <c r="B63" s="152" t="s">
        <v>129</v>
      </c>
      <c r="C63" s="187"/>
      <c r="D63" s="188"/>
      <c r="E63" s="165"/>
      <c r="F63" s="187">
        <v>1</v>
      </c>
      <c r="G63" s="188"/>
      <c r="H63" s="165"/>
      <c r="I63" s="187">
        <v>3</v>
      </c>
      <c r="J63" s="188"/>
      <c r="K63" s="165"/>
      <c r="L63" s="187">
        <v>3</v>
      </c>
      <c r="M63" s="188"/>
      <c r="N63" s="166"/>
      <c r="O63" s="129">
        <f t="shared" si="1"/>
        <v>7</v>
      </c>
      <c r="Q63" s="141" t="s">
        <v>151</v>
      </c>
      <c r="R63" s="172">
        <f>SUM(R57:R61)</f>
        <v>1188</v>
      </c>
      <c r="S63" s="143">
        <f>SUM(S57:S61)</f>
        <v>36</v>
      </c>
    </row>
    <row r="64" spans="1:19" s="137" customFormat="1" ht="39.950000000000003" customHeight="1" x14ac:dyDescent="0.4">
      <c r="A64" s="148" t="s">
        <v>59</v>
      </c>
      <c r="B64" s="141" t="s">
        <v>127</v>
      </c>
      <c r="C64" s="187">
        <v>2</v>
      </c>
      <c r="D64" s="188"/>
      <c r="E64" s="165"/>
      <c r="F64" s="187">
        <v>2</v>
      </c>
      <c r="G64" s="188"/>
      <c r="H64" s="165"/>
      <c r="I64" s="187">
        <v>4</v>
      </c>
      <c r="J64" s="188"/>
      <c r="K64" s="165"/>
      <c r="L64" s="187">
        <v>4</v>
      </c>
      <c r="M64" s="188"/>
      <c r="N64" s="166"/>
      <c r="O64" s="129">
        <f t="shared" si="1"/>
        <v>12</v>
      </c>
      <c r="Q64" s="141" t="s">
        <v>152</v>
      </c>
      <c r="R64" s="141">
        <f>R62+R63</f>
        <v>6369</v>
      </c>
      <c r="S64" s="129">
        <f>SUM(S62+S63)</f>
        <v>193</v>
      </c>
    </row>
    <row r="65" spans="1:16" s="137" customFormat="1" ht="39.950000000000003" customHeight="1" x14ac:dyDescent="0.4">
      <c r="A65" s="148" t="s">
        <v>55</v>
      </c>
      <c r="B65" s="141" t="s">
        <v>127</v>
      </c>
      <c r="C65" s="187">
        <v>1</v>
      </c>
      <c r="D65" s="188"/>
      <c r="E65" s="165">
        <v>1</v>
      </c>
      <c r="F65" s="187">
        <v>2</v>
      </c>
      <c r="G65" s="188"/>
      <c r="H65" s="165"/>
      <c r="I65" s="187">
        <v>7</v>
      </c>
      <c r="J65" s="188"/>
      <c r="K65" s="165"/>
      <c r="L65" s="187">
        <v>5</v>
      </c>
      <c r="M65" s="188"/>
      <c r="N65" s="166">
        <v>1</v>
      </c>
      <c r="O65" s="129">
        <f t="shared" si="1"/>
        <v>17</v>
      </c>
    </row>
    <row r="66" spans="1:16" s="137" customFormat="1" ht="39.950000000000003" customHeight="1" x14ac:dyDescent="0.4">
      <c r="A66" s="149" t="s">
        <v>39</v>
      </c>
      <c r="B66" s="141" t="s">
        <v>136</v>
      </c>
      <c r="C66" s="187"/>
      <c r="D66" s="188" t="s">
        <v>7</v>
      </c>
      <c r="E66" s="165"/>
      <c r="F66" s="239">
        <v>7</v>
      </c>
      <c r="G66" s="240" t="s">
        <v>7</v>
      </c>
      <c r="H66" s="165"/>
      <c r="I66" s="235">
        <v>8</v>
      </c>
      <c r="J66" s="236"/>
      <c r="K66" s="169"/>
      <c r="L66" s="235">
        <v>9</v>
      </c>
      <c r="M66" s="236"/>
      <c r="N66" s="170"/>
      <c r="O66" s="129">
        <f t="shared" si="1"/>
        <v>24</v>
      </c>
    </row>
    <row r="67" spans="1:16" s="137" customFormat="1" ht="39.950000000000003" customHeight="1" x14ac:dyDescent="0.4">
      <c r="A67" s="149" t="s">
        <v>39</v>
      </c>
      <c r="B67" s="141" t="s">
        <v>135</v>
      </c>
      <c r="C67" s="187"/>
      <c r="D67" s="188" t="s">
        <v>7</v>
      </c>
      <c r="E67" s="165"/>
      <c r="F67" s="239">
        <v>1</v>
      </c>
      <c r="G67" s="240" t="s">
        <v>7</v>
      </c>
      <c r="H67" s="165"/>
      <c r="I67" s="235">
        <v>1</v>
      </c>
      <c r="J67" s="236"/>
      <c r="K67" s="169"/>
      <c r="L67" s="235">
        <v>2</v>
      </c>
      <c r="M67" s="236"/>
      <c r="N67" s="170"/>
      <c r="O67" s="129">
        <f t="shared" si="1"/>
        <v>4</v>
      </c>
    </row>
    <row r="68" spans="1:16" s="137" customFormat="1" ht="39.950000000000003" customHeight="1" x14ac:dyDescent="0.4">
      <c r="A68" s="148" t="s">
        <v>63</v>
      </c>
      <c r="B68" s="141"/>
      <c r="C68" s="244">
        <f>SUM(C44+D44+C45+C46+C47+C48+C49+C50+D50+C51+C52+C54+C56+C57+C59+D62+D64+C62+C64)+C65</f>
        <v>35</v>
      </c>
      <c r="D68" s="245"/>
      <c r="E68" s="184">
        <f>SUM(E44:E67)</f>
        <v>4</v>
      </c>
      <c r="F68" s="244">
        <f>SUM(F44+G44+F45+F46+F47+G47+F48+F49+F50+F51+F52+F54+F57+F59+F62+G62+F63+F64+G64+G48+F65)</f>
        <v>36</v>
      </c>
      <c r="G68" s="245"/>
      <c r="H68" s="184">
        <f>SUM(H44:H67)</f>
        <v>4</v>
      </c>
      <c r="I68" s="244">
        <f>SUM(I44+I45+I46+I47+J47+I50+I51+I61+I62+J62+I63+I64+J64+I65+J65)</f>
        <v>36</v>
      </c>
      <c r="J68" s="245"/>
      <c r="K68" s="184">
        <f>SUM(K44:K67)</f>
        <v>4</v>
      </c>
      <c r="L68" s="244">
        <f>SUM(L44+L45+M45+L46+L47+L50+L51+L61+L62+M62+L63+L64+L65+M65+M44)</f>
        <v>34</v>
      </c>
      <c r="M68" s="245"/>
      <c r="N68" s="185">
        <f>SUM(N44:N67)</f>
        <v>4</v>
      </c>
      <c r="O68" s="153">
        <f>SUM(O44:O67)</f>
        <v>193</v>
      </c>
    </row>
    <row r="69" spans="1:16" s="137" customFormat="1" ht="39.950000000000003" customHeight="1" thickBot="1" x14ac:dyDescent="0.45">
      <c r="A69" s="149" t="s">
        <v>67</v>
      </c>
      <c r="B69" s="154"/>
      <c r="C69" s="155">
        <f>C68*33</f>
        <v>1155</v>
      </c>
      <c r="D69" s="138"/>
      <c r="E69" s="138"/>
      <c r="F69" s="155">
        <f>F68*33</f>
        <v>1188</v>
      </c>
      <c r="G69" s="138"/>
      <c r="H69" s="138"/>
      <c r="I69" s="155">
        <f>I68*33</f>
        <v>1188</v>
      </c>
      <c r="J69" s="138"/>
      <c r="K69" s="138"/>
      <c r="L69" s="155">
        <f>L68*33</f>
        <v>1122</v>
      </c>
      <c r="M69" s="138"/>
      <c r="N69" s="139"/>
      <c r="O69" s="141"/>
    </row>
    <row r="70" spans="1:16" s="137" customFormat="1" ht="39.950000000000003" customHeight="1" thickBot="1" x14ac:dyDescent="0.45">
      <c r="A70" s="156" t="s">
        <v>157</v>
      </c>
      <c r="B70" s="157"/>
      <c r="C70" s="246">
        <f>SUM(C69+F69+I69+L69)</f>
        <v>4653</v>
      </c>
      <c r="D70" s="247"/>
      <c r="E70" s="247"/>
      <c r="F70" s="247"/>
      <c r="G70" s="247"/>
      <c r="H70" s="247"/>
      <c r="I70" s="247"/>
      <c r="J70" s="247"/>
      <c r="K70" s="247"/>
      <c r="L70" s="247"/>
      <c r="M70" s="247"/>
      <c r="N70" s="248"/>
      <c r="O70" s="36"/>
    </row>
    <row r="71" spans="1:16" s="137" customFormat="1" ht="39.950000000000003" customHeight="1" thickBot="1" x14ac:dyDescent="0.45">
      <c r="A71" s="177" t="s">
        <v>153</v>
      </c>
      <c r="B71" s="158"/>
      <c r="C71" s="241">
        <f>E68*33</f>
        <v>132</v>
      </c>
      <c r="D71" s="242"/>
      <c r="E71" s="243"/>
      <c r="F71" s="241">
        <f>H68*33</f>
        <v>132</v>
      </c>
      <c r="G71" s="242"/>
      <c r="H71" s="243"/>
      <c r="I71" s="241">
        <f>K68*33</f>
        <v>132</v>
      </c>
      <c r="J71" s="242"/>
      <c r="K71" s="243"/>
      <c r="L71" s="241">
        <f>N68*33</f>
        <v>132</v>
      </c>
      <c r="M71" s="242"/>
      <c r="N71" s="243"/>
      <c r="P71" s="173">
        <f>SUM(C71:N71)</f>
        <v>528</v>
      </c>
    </row>
    <row r="72" spans="1:16" s="137" customFormat="1" ht="39.950000000000003" customHeight="1" thickBot="1" x14ac:dyDescent="0.45">
      <c r="A72" s="159" t="s">
        <v>156</v>
      </c>
      <c r="B72" s="154"/>
      <c r="C72" s="246">
        <f>C70+C71+F71+I71+L71</f>
        <v>5181</v>
      </c>
      <c r="D72" s="247"/>
      <c r="E72" s="247"/>
      <c r="F72" s="247"/>
      <c r="G72" s="247"/>
      <c r="H72" s="247"/>
      <c r="I72" s="247"/>
      <c r="J72" s="247"/>
      <c r="K72" s="247"/>
      <c r="L72" s="247"/>
      <c r="M72" s="247"/>
      <c r="N72" s="248"/>
      <c r="O72" s="36" t="s">
        <v>7</v>
      </c>
    </row>
    <row r="73" spans="1:16" s="137" customFormat="1" ht="39.950000000000003" customHeight="1" thickBot="1" x14ac:dyDescent="0.6">
      <c r="A73" s="159" t="s">
        <v>155</v>
      </c>
      <c r="B73" s="154"/>
      <c r="C73" s="231">
        <f>C68+F68+I68+L68</f>
        <v>141</v>
      </c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36" t="s">
        <v>7</v>
      </c>
    </row>
    <row r="74" spans="1:16" s="137" customFormat="1" ht="39.950000000000003" customHeight="1" x14ac:dyDescent="0.4">
      <c r="A74" s="36"/>
      <c r="B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6" s="137" customFormat="1" ht="39.950000000000003" customHeight="1" x14ac:dyDescent="0.4">
      <c r="A75" s="36"/>
      <c r="B75" s="36"/>
      <c r="F75" s="36"/>
      <c r="G75" s="36"/>
      <c r="H75" s="36"/>
      <c r="I75" s="36"/>
      <c r="J75" s="36"/>
      <c r="K75" s="36"/>
      <c r="L75" s="36"/>
      <c r="M75" s="36"/>
      <c r="N75" s="36"/>
      <c r="O75" s="36" t="s">
        <v>7</v>
      </c>
    </row>
    <row r="76" spans="1:16" s="137" customFormat="1" ht="39.950000000000003" customHeight="1" x14ac:dyDescent="0.4">
      <c r="A76" s="36"/>
      <c r="B76" s="36"/>
      <c r="C76" s="160"/>
      <c r="D76" s="36"/>
      <c r="E76" s="36"/>
      <c r="F76" s="36"/>
      <c r="G76" s="36"/>
      <c r="H76" s="36"/>
      <c r="L76" s="137" t="s">
        <v>7</v>
      </c>
      <c r="O76" s="36" t="s">
        <v>7</v>
      </c>
    </row>
    <row r="77" spans="1:16" s="137" customFormat="1" ht="39.950000000000003" customHeight="1" x14ac:dyDescent="0.4">
      <c r="A77" s="36"/>
      <c r="B77" s="36"/>
      <c r="C77" s="161"/>
      <c r="D77" s="36"/>
      <c r="E77" s="36"/>
      <c r="F77" s="36"/>
      <c r="G77" s="36"/>
      <c r="H77" s="36"/>
      <c r="I77" s="36"/>
    </row>
    <row r="78" spans="1:16" s="137" customFormat="1" ht="39.950000000000003" customHeight="1" x14ac:dyDescent="0.4">
      <c r="C78" s="161"/>
    </row>
    <row r="79" spans="1:16" s="137" customFormat="1" ht="39.950000000000003" customHeight="1" x14ac:dyDescent="0.4">
      <c r="C79" s="162" t="s">
        <v>7</v>
      </c>
    </row>
    <row r="80" spans="1:16" s="137" customFormat="1" ht="39.950000000000003" customHeight="1" x14ac:dyDescent="0.4"/>
    <row r="81" s="137" customFormat="1" ht="39.950000000000003" customHeight="1" x14ac:dyDescent="0.4"/>
    <row r="82" s="137" customFormat="1" ht="35.1" customHeight="1" x14ac:dyDescent="0.4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</sheetData>
  <mergeCells count="160">
    <mergeCell ref="I42:N42"/>
    <mergeCell ref="C43:D43"/>
    <mergeCell ref="C44:D44"/>
    <mergeCell ref="C45:D45"/>
    <mergeCell ref="C58:D58"/>
    <mergeCell ref="C47:D47"/>
    <mergeCell ref="C48:D48"/>
    <mergeCell ref="C49:D49"/>
    <mergeCell ref="C50:D50"/>
    <mergeCell ref="F50:G50"/>
    <mergeCell ref="I43:J43"/>
    <mergeCell ref="I44:J44"/>
    <mergeCell ref="I45:J45"/>
    <mergeCell ref="I46:J46"/>
    <mergeCell ref="I47:J47"/>
    <mergeCell ref="I48:J48"/>
    <mergeCell ref="I50:J50"/>
    <mergeCell ref="I49:J49"/>
    <mergeCell ref="F43:G43"/>
    <mergeCell ref="F44:G44"/>
    <mergeCell ref="F45:G45"/>
    <mergeCell ref="F46:G46"/>
    <mergeCell ref="F47:G47"/>
    <mergeCell ref="F48:G48"/>
    <mergeCell ref="C65:D65"/>
    <mergeCell ref="C66:D66"/>
    <mergeCell ref="C60:D60"/>
    <mergeCell ref="C61:D61"/>
    <mergeCell ref="C62:D62"/>
    <mergeCell ref="C63:D63"/>
    <mergeCell ref="C64:D64"/>
    <mergeCell ref="C73:N73"/>
    <mergeCell ref="C71:E71"/>
    <mergeCell ref="F71:H71"/>
    <mergeCell ref="I71:K71"/>
    <mergeCell ref="L68:M68"/>
    <mergeCell ref="C68:D68"/>
    <mergeCell ref="F68:G68"/>
    <mergeCell ref="I68:J68"/>
    <mergeCell ref="L67:M67"/>
    <mergeCell ref="C67:D67"/>
    <mergeCell ref="F67:G67"/>
    <mergeCell ref="I67:J67"/>
    <mergeCell ref="C72:N72"/>
    <mergeCell ref="C70:N70"/>
    <mergeCell ref="L71:N71"/>
    <mergeCell ref="F65:G65"/>
    <mergeCell ref="F66:G66"/>
    <mergeCell ref="F51:G51"/>
    <mergeCell ref="F52:G52"/>
    <mergeCell ref="I52:J52"/>
    <mergeCell ref="I53:J53"/>
    <mergeCell ref="I54:J54"/>
    <mergeCell ref="F63:G63"/>
    <mergeCell ref="I51:J51"/>
    <mergeCell ref="C59:D59"/>
    <mergeCell ref="F56:G56"/>
    <mergeCell ref="C51:D51"/>
    <mergeCell ref="C52:D52"/>
    <mergeCell ref="C53:D53"/>
    <mergeCell ref="C54:D54"/>
    <mergeCell ref="C55:D55"/>
    <mergeCell ref="C56:D56"/>
    <mergeCell ref="C57:D57"/>
    <mergeCell ref="F57:G57"/>
    <mergeCell ref="F58:G58"/>
    <mergeCell ref="F59:G59"/>
    <mergeCell ref="F64:G64"/>
    <mergeCell ref="F53:G53"/>
    <mergeCell ref="F54:G54"/>
    <mergeCell ref="F55:G55"/>
    <mergeCell ref="I66:J66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I64:J64"/>
    <mergeCell ref="I65:J65"/>
    <mergeCell ref="F60:G60"/>
    <mergeCell ref="F61:G61"/>
    <mergeCell ref="F62:G62"/>
    <mergeCell ref="L65:M65"/>
    <mergeCell ref="L66:M66"/>
    <mergeCell ref="L43:M43"/>
    <mergeCell ref="L59:M59"/>
    <mergeCell ref="L60:M60"/>
    <mergeCell ref="L61:M61"/>
    <mergeCell ref="L62:M62"/>
    <mergeCell ref="L63:M63"/>
    <mergeCell ref="L64:M64"/>
    <mergeCell ref="L53:M53"/>
    <mergeCell ref="L54:M54"/>
    <mergeCell ref="L55:M55"/>
    <mergeCell ref="L56:M56"/>
    <mergeCell ref="L57:M57"/>
    <mergeCell ref="L58:M58"/>
    <mergeCell ref="L47:M47"/>
    <mergeCell ref="L48:M48"/>
    <mergeCell ref="L49:M49"/>
    <mergeCell ref="L50:M50"/>
    <mergeCell ref="L51:M51"/>
    <mergeCell ref="L52:M52"/>
    <mergeCell ref="L44:M44"/>
    <mergeCell ref="L45:M45"/>
    <mergeCell ref="L46:M46"/>
    <mergeCell ref="I5:I7"/>
    <mergeCell ref="J5:J7"/>
    <mergeCell ref="H19:H21"/>
    <mergeCell ref="I19:I21"/>
    <mergeCell ref="J19:J21"/>
    <mergeCell ref="F37:J37"/>
    <mergeCell ref="J24:J25"/>
    <mergeCell ref="I24:I25"/>
    <mergeCell ref="H24:H25"/>
    <mergeCell ref="G19:G21"/>
    <mergeCell ref="F35:J35"/>
    <mergeCell ref="C1:G1"/>
    <mergeCell ref="B4:G4"/>
    <mergeCell ref="A5:A7"/>
    <mergeCell ref="B5:B7"/>
    <mergeCell ref="C5:C7"/>
    <mergeCell ref="D5:D7"/>
    <mergeCell ref="E5:E7"/>
    <mergeCell ref="F5:F7"/>
    <mergeCell ref="G5:G7"/>
    <mergeCell ref="A32:B32"/>
    <mergeCell ref="A33:B33"/>
    <mergeCell ref="H5:H7"/>
    <mergeCell ref="A22:A31"/>
    <mergeCell ref="C24:C25"/>
    <mergeCell ref="D24:D25"/>
    <mergeCell ref="E24:E25"/>
    <mergeCell ref="F24:F25"/>
    <mergeCell ref="G24:G25"/>
    <mergeCell ref="B26:B30"/>
    <mergeCell ref="B24:B25"/>
    <mergeCell ref="A8:A15"/>
    <mergeCell ref="B8:B9"/>
    <mergeCell ref="B11:B12"/>
    <mergeCell ref="B18:G18"/>
    <mergeCell ref="A19:A21"/>
    <mergeCell ref="B19:B21"/>
    <mergeCell ref="C19:C21"/>
    <mergeCell ref="D19:D21"/>
    <mergeCell ref="E19:E21"/>
    <mergeCell ref="F19:F21"/>
    <mergeCell ref="F49:G49"/>
    <mergeCell ref="A34:E34"/>
    <mergeCell ref="A35:E35"/>
    <mergeCell ref="A36:E36"/>
    <mergeCell ref="A37:E37"/>
    <mergeCell ref="A42:A43"/>
    <mergeCell ref="B42:B43"/>
    <mergeCell ref="C46:D46"/>
    <mergeCell ref="C42:H42"/>
  </mergeCells>
  <phoneticPr fontId="4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QO PRE RIFORMA</vt:lpstr>
      <vt:lpstr>QO RIFORMA TECNICI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 Vita Ettore Giovanni</dc:creator>
  <cp:keywords/>
  <dc:description/>
  <cp:lastModifiedBy>PRIZZI ANNA ROSA</cp:lastModifiedBy>
  <cp:revision/>
  <dcterms:created xsi:type="dcterms:W3CDTF">2024-11-27T08:19:54Z</dcterms:created>
  <dcterms:modified xsi:type="dcterms:W3CDTF">2026-09-24T11:11:57Z</dcterms:modified>
  <cp:category/>
  <cp:contentStatus/>
</cp:coreProperties>
</file>